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Baseline Audit Data (200 HC)" sheetId="1" state="visible" r:id="rId1"/>
    <sheet xmlns:r="http://schemas.openxmlformats.org/officeDocument/2006/relationships" name="Workload Formulas" sheetId="2" state="visible" r:id="rId2"/>
    <sheet xmlns:r="http://schemas.openxmlformats.org/officeDocument/2006/relationships" name="Rightsizing Summary" sheetId="3" state="visible" r:id="rId3"/>
    <sheet xmlns:r="http://schemas.openxmlformats.org/officeDocument/2006/relationships" name="Compensation &amp; Benchmark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\$#,##0"/>
    <numFmt numFmtId="166" formatCode="0.0%"/>
  </numFmts>
  <fonts count="15">
    <font>
      <name val="Calibri"/>
      <family val="2"/>
      <color theme="1"/>
      <sz val="11"/>
      <scheme val="minor"/>
    </font>
    <font>
      <name val="Calibri"/>
      <b val="1"/>
      <color rgb="FFFFFFFF"/>
      <sz val="16"/>
    </font>
    <font>
      <name val="Calibri"/>
      <i val="1"/>
      <color rgb="FFFFFFFF"/>
      <sz val="11"/>
    </font>
    <font>
      <name val="Calibri"/>
      <b val="1"/>
      <color rgb="FFFFFFFF"/>
      <sz val="11"/>
    </font>
    <font>
      <name val="Calibri"/>
      <sz val="11"/>
    </font>
    <font>
      <name val="Calibri"/>
      <b val="1"/>
      <sz val="11"/>
    </font>
    <font>
      <name val="Calibri"/>
      <b val="1"/>
      <color rgb="FFFFFFFF"/>
      <sz val="12"/>
    </font>
    <font>
      <name val="Calibri"/>
      <family val="2"/>
      <b val="1"/>
      <sz val="11"/>
    </font>
    <font>
      <name val="Calibri"/>
      <family val="2"/>
      <sz val="11"/>
      <scheme val="minor"/>
    </font>
    <font>
      <name val="Segoe UI"/>
      <b val="1"/>
      <color rgb="00FFFFFF"/>
      <sz val="16"/>
    </font>
    <font>
      <name val="Segoe UI"/>
      <b val="1"/>
      <color rgb="00FFFFFF"/>
      <sz val="11"/>
    </font>
    <font>
      <name val="Segoe UI"/>
      <b val="1"/>
      <color rgb="001F1E1E"/>
      <sz val="11"/>
    </font>
    <font>
      <name val="Segoe UI"/>
      <b val="1"/>
      <color rgb="00FFFFFF"/>
      <sz val="12"/>
    </font>
    <font>
      <name val="Segoe UI"/>
      <b val="1"/>
      <color rgb="00C92A2A"/>
      <sz val="11"/>
    </font>
    <font>
      <name val="Segoe UI"/>
      <b val="1"/>
      <i val="1"/>
      <color rgb="006B7280"/>
      <sz val="9.5"/>
    </font>
  </fonts>
  <fills count="10">
    <fill>
      <patternFill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2F5597"/>
        <bgColor rgb="FF2F5597"/>
      </patternFill>
    </fill>
    <fill>
      <patternFill patternType="solid">
        <fgColor rgb="FFF2F2F2"/>
        <bgColor rgb="FFF2F2F2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001F1E1E"/>
        <bgColor rgb="001F1E1E"/>
      </patternFill>
    </fill>
    <fill>
      <patternFill patternType="solid">
        <fgColor rgb="00F9D2D6"/>
        <bgColor rgb="00F9D2D6"/>
      </patternFill>
    </fill>
  </fills>
  <borders count="9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double">
        <color rgb="FF1F4E79"/>
      </bottom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left/>
      <right/>
      <top style="thin">
        <color rgb="00E5E7EB"/>
      </top>
      <bottom/>
      <diagonal/>
    </border>
    <border>
      <left/>
      <right style="thin">
        <color rgb="00E5E7EB"/>
      </right>
      <top style="thin">
        <color rgb="00E5E7EB"/>
      </top>
      <bottom/>
      <diagonal/>
    </border>
    <border>
      <left/>
      <right/>
      <top style="thin">
        <color rgb="00E5E7EB"/>
      </top>
      <bottom style="thin">
        <color rgb="00E5E7EB"/>
      </bottom>
      <diagonal/>
    </border>
    <border>
      <left/>
      <right style="thin">
        <color rgb="00E5E7EB"/>
      </right>
      <top style="thin">
        <color rgb="00E5E7EB"/>
      </top>
      <bottom style="thin">
        <color rgb="00E5E7EB"/>
      </bottom>
      <diagonal/>
    </border>
  </borders>
  <cellStyleXfs count="1">
    <xf numFmtId="0" fontId="0" fillId="0" borderId="0"/>
  </cellStyleXfs>
  <cellXfs count="86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center" vertical="center" wrapText="1"/>
    </xf>
    <xf numFmtId="0" fontId="5" fillId="5" borderId="3" applyAlignment="1" pivotButton="0" quotePrefix="0" xfId="0">
      <alignment horizontal="center" vertical="center" wrapText="1"/>
    </xf>
    <xf numFmtId="3" fontId="4" fillId="0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164" fontId="4" fillId="0" borderId="2" applyAlignment="1" pivotButton="0" quotePrefix="0" xfId="0">
      <alignment horizontal="center" vertical="center" wrapText="1"/>
    </xf>
    <xf numFmtId="3" fontId="5" fillId="6" borderId="2" applyAlignment="1" pivotButton="0" quotePrefix="0" xfId="0">
      <alignment horizontal="center" vertical="center" wrapText="1"/>
    </xf>
    <xf numFmtId="0" fontId="0" fillId="6" borderId="2" applyAlignment="1" pivotButton="0" quotePrefix="0" xfId="0">
      <alignment horizontal="center" vertical="center" wrapText="1"/>
    </xf>
    <xf numFmtId="3" fontId="5" fillId="0" borderId="2" applyAlignment="1" pivotButton="0" quotePrefix="0" xfId="0">
      <alignment horizontal="center" vertical="center" wrapText="1"/>
    </xf>
    <xf numFmtId="165" fontId="4" fillId="0" borderId="2" applyAlignment="1" pivotButton="0" quotePrefix="0" xfId="0">
      <alignment horizontal="center" vertical="center" wrapText="1"/>
    </xf>
    <xf numFmtId="166" fontId="4" fillId="4" borderId="2" applyAlignment="1" pivotButton="0" quotePrefix="0" xfId="0">
      <alignment horizontal="center" vertical="center" wrapText="1"/>
    </xf>
    <xf numFmtId="0" fontId="4" fillId="7" borderId="2" applyAlignment="1" pivotButton="0" quotePrefix="0" xfId="0">
      <alignment horizontal="center" vertical="center" wrapText="1"/>
    </xf>
    <xf numFmtId="166" fontId="4" fillId="7" borderId="2" applyAlignment="1" pivotButton="0" quotePrefix="0" xfId="0">
      <alignment horizontal="center" vertical="center" wrapText="1"/>
    </xf>
    <xf numFmtId="0" fontId="5" fillId="6" borderId="3" applyAlignment="1" pivotButton="0" quotePrefix="0" xfId="0">
      <alignment horizontal="center" vertical="center" wrapText="1"/>
    </xf>
    <xf numFmtId="166" fontId="5" fillId="6" borderId="3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center" vertical="center" wrapText="1"/>
    </xf>
    <xf numFmtId="166" fontId="5" fillId="0" borderId="2" applyAlignment="1" pivotButton="0" quotePrefix="0" xfId="0">
      <alignment horizontal="center" vertical="center" wrapText="1"/>
    </xf>
    <xf numFmtId="166" fontId="0" fillId="0" borderId="2" applyAlignment="1" pivotButton="0" quotePrefix="0" xfId="0">
      <alignment horizontal="center" vertical="center" wrapText="1"/>
    </xf>
    <xf numFmtId="166" fontId="4" fillId="0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/>
    </xf>
    <xf numFmtId="165" fontId="4" fillId="0" borderId="2" applyAlignment="1" pivotButton="0" quotePrefix="0" xfId="0">
      <alignment horizontal="center" vertical="center"/>
    </xf>
    <xf numFmtId="0" fontId="4" fillId="4" borderId="2" applyAlignment="1" pivotButton="0" quotePrefix="0" xfId="0">
      <alignment horizontal="center" vertical="center"/>
    </xf>
    <xf numFmtId="165" fontId="4" fillId="4" borderId="2" applyAlignment="1" pivotButton="0" quotePrefix="0" xfId="0">
      <alignment horizontal="center" vertical="center"/>
    </xf>
    <xf numFmtId="0" fontId="5" fillId="5" borderId="3" applyAlignment="1" pivotButton="0" quotePrefix="0" xfId="0">
      <alignment horizontal="center" vertical="center"/>
    </xf>
    <xf numFmtId="165" fontId="5" fillId="5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0" fontId="6" fillId="3" borderId="0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6" borderId="2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/>
    </xf>
    <xf numFmtId="0" fontId="4" fillId="7" borderId="2" applyAlignment="1" pivotButton="0" quotePrefix="0" xfId="0">
      <alignment horizontal="center" vertical="center"/>
    </xf>
    <xf numFmtId="0" fontId="5" fillId="6" borderId="3" applyAlignment="1" pivotButton="0" quotePrefix="0" xfId="0">
      <alignment horizontal="center" vertical="center"/>
    </xf>
    <xf numFmtId="165" fontId="5" fillId="6" borderId="2" applyAlignment="1" pivotButton="0" quotePrefix="0" xfId="0">
      <alignment horizontal="center" vertical="center"/>
    </xf>
    <xf numFmtId="165" fontId="5" fillId="6" borderId="3" applyAlignment="1" pivotButton="0" quotePrefix="0" xfId="0">
      <alignment horizontal="center" vertical="center"/>
    </xf>
    <xf numFmtId="165" fontId="4" fillId="0" borderId="2" applyAlignment="1" pivotButton="0" quotePrefix="0" xfId="0">
      <alignment horizontal="center" vertical="center"/>
    </xf>
    <xf numFmtId="165" fontId="4" fillId="4" borderId="2" applyAlignment="1" pivotButton="0" quotePrefix="0" xfId="0">
      <alignment horizontal="center" vertical="center"/>
    </xf>
    <xf numFmtId="165" fontId="5" fillId="5" borderId="3" applyAlignment="1" pivotButton="0" quotePrefix="0" xfId="0">
      <alignment horizontal="center" vertical="center"/>
    </xf>
    <xf numFmtId="164" fontId="4" fillId="0" borderId="2" applyAlignment="1" pivotButton="0" quotePrefix="0" xfId="0">
      <alignment horizontal="center" vertical="center" wrapText="1"/>
    </xf>
    <xf numFmtId="165" fontId="4" fillId="0" borderId="2" applyAlignment="1" pivotButton="0" quotePrefix="0" xfId="0">
      <alignment horizontal="center" vertical="center" wrapText="1"/>
    </xf>
    <xf numFmtId="165" fontId="5" fillId="6" borderId="2" applyAlignment="1" pivotButton="0" quotePrefix="0" xfId="0">
      <alignment horizontal="center" vertical="center"/>
    </xf>
    <xf numFmtId="165" fontId="5" fillId="6" borderId="3" applyAlignment="1" pivotButton="0" quotePrefix="0" xfId="0">
      <alignment horizontal="center" vertical="center"/>
    </xf>
    <xf numFmtId="0" fontId="9" fillId="8" borderId="4" applyAlignment="1" pivotButton="0" quotePrefix="0" xfId="0">
      <alignment horizontal="center" vertical="center" wrapText="1"/>
    </xf>
    <xf numFmtId="0" fontId="10" fillId="8" borderId="4" applyAlignment="1" pivotButton="0" quotePrefix="0" xfId="0">
      <alignment horizontal="center" vertical="center" wrapText="1"/>
    </xf>
    <xf numFmtId="0" fontId="4" fillId="0" borderId="4" applyAlignment="1" pivotButton="0" quotePrefix="0" xfId="0">
      <alignment horizontal="center" vertical="center"/>
    </xf>
    <xf numFmtId="0" fontId="4" fillId="0" borderId="4" applyAlignment="1" pivotButton="0" quotePrefix="0" xfId="0">
      <alignment horizontal="center" vertical="center" wrapText="1"/>
    </xf>
    <xf numFmtId="165" fontId="4" fillId="0" borderId="4" applyAlignment="1" pivotButton="0" quotePrefix="0" xfId="0">
      <alignment horizontal="center" vertical="center"/>
    </xf>
    <xf numFmtId="0" fontId="4" fillId="4" borderId="4" applyAlignment="1" pivotButton="0" quotePrefix="0" xfId="0">
      <alignment horizontal="center" vertical="center"/>
    </xf>
    <xf numFmtId="0" fontId="4" fillId="4" borderId="4" applyAlignment="1" pivotButton="0" quotePrefix="0" xfId="0">
      <alignment horizontal="center" vertical="center" wrapText="1"/>
    </xf>
    <xf numFmtId="165" fontId="4" fillId="4" borderId="4" applyAlignment="1" pivotButton="0" quotePrefix="0" xfId="0">
      <alignment horizontal="center" vertical="center"/>
    </xf>
    <xf numFmtId="0" fontId="11" fillId="9" borderId="4" applyAlignment="1" pivotButton="0" quotePrefix="0" xfId="0">
      <alignment horizontal="center" vertical="center"/>
    </xf>
    <xf numFmtId="0" fontId="11" fillId="9" borderId="3" applyAlignment="1" pivotButton="0" quotePrefix="0" xfId="0">
      <alignment horizontal="center" vertical="center"/>
    </xf>
    <xf numFmtId="0" fontId="11" fillId="9" borderId="4" applyAlignment="1" pivotButton="0" quotePrefix="0" xfId="0">
      <alignment horizontal="center" vertical="center" wrapText="1"/>
    </xf>
    <xf numFmtId="165" fontId="11" fillId="9" borderId="4" applyAlignment="1" pivotButton="0" quotePrefix="0" xfId="0">
      <alignment horizontal="center" vertical="center"/>
    </xf>
    <xf numFmtId="0" fontId="12" fillId="8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3" fontId="4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 wrapText="1"/>
    </xf>
    <xf numFmtId="164" fontId="4" fillId="0" borderId="4" applyAlignment="1" pivotButton="0" quotePrefix="0" xfId="0">
      <alignment horizontal="center" vertical="center" wrapText="1"/>
    </xf>
    <xf numFmtId="0" fontId="13" fillId="9" borderId="4" applyAlignment="1" pivotButton="0" quotePrefix="0" xfId="0">
      <alignment horizontal="center" vertical="center"/>
    </xf>
    <xf numFmtId="3" fontId="13" fillId="9" borderId="4" applyAlignment="1" pivotButton="0" quotePrefix="0" xfId="0">
      <alignment horizontal="center" vertical="center" wrapText="1"/>
    </xf>
    <xf numFmtId="0" fontId="13" fillId="9" borderId="4" applyAlignment="1" pivotButton="0" quotePrefix="0" xfId="0">
      <alignment horizontal="center" vertical="center" wrapText="1"/>
    </xf>
    <xf numFmtId="3" fontId="5" fillId="0" borderId="4" applyAlignment="1" pivotButton="0" quotePrefix="0" xfId="0">
      <alignment horizontal="center" vertical="center" wrapText="1"/>
    </xf>
    <xf numFmtId="165" fontId="4" fillId="0" borderId="4" applyAlignment="1" pivotButton="0" quotePrefix="0" xfId="0">
      <alignment horizontal="center" vertical="center" wrapText="1"/>
    </xf>
    <xf numFmtId="166" fontId="4" fillId="4" borderId="4" applyAlignment="1" pivotButton="0" quotePrefix="0" xfId="0">
      <alignment horizontal="center" vertical="center" wrapText="1"/>
    </xf>
    <xf numFmtId="0" fontId="4" fillId="7" borderId="4" applyAlignment="1" pivotButton="0" quotePrefix="0" xfId="0">
      <alignment horizontal="center" vertical="center"/>
    </xf>
    <xf numFmtId="0" fontId="4" fillId="7" borderId="4" applyAlignment="1" pivotButton="0" quotePrefix="0" xfId="0">
      <alignment horizontal="center" vertical="center" wrapText="1"/>
    </xf>
    <xf numFmtId="166" fontId="4" fillId="7" borderId="4" applyAlignment="1" pivotButton="0" quotePrefix="0" xfId="0">
      <alignment horizontal="center" vertical="center" wrapText="1"/>
    </xf>
    <xf numFmtId="166" fontId="13" fillId="9" borderId="4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center" vertical="center" wrapText="1"/>
    </xf>
    <xf numFmtId="166" fontId="5" fillId="0" borderId="4" applyAlignment="1" pivotButton="0" quotePrefix="0" xfId="0">
      <alignment horizontal="center" vertical="center" wrapText="1"/>
    </xf>
    <xf numFmtId="166" fontId="0" fillId="0" borderId="4" applyAlignment="1" pivotButton="0" quotePrefix="0" xfId="0">
      <alignment horizontal="center" vertical="center" wrapText="1"/>
    </xf>
    <xf numFmtId="165" fontId="13" fillId="9" borderId="4" applyAlignment="1" pivotButton="0" quotePrefix="0" xfId="0">
      <alignment horizontal="center" vertical="center"/>
    </xf>
    <xf numFmtId="166" fontId="4" fillId="0" borderId="4" applyAlignment="1" pivotButton="0" quotePrefix="0" xfId="0">
      <alignment horizontal="center" vertical="center" wrapText="1"/>
    </xf>
    <xf numFmtId="0" fontId="5" fillId="4" borderId="4" applyAlignment="1" pivotButton="0" quotePrefix="0" xfId="0">
      <alignment horizontal="center" vertical="center" wrapText="1"/>
    </xf>
    <xf numFmtId="0" fontId="0" fillId="0" borderId="7" pivotButton="0" quotePrefix="0" xfId="0"/>
    <xf numFmtId="0" fontId="0" fillId="0" borderId="8" pivotButton="0" quotePrefix="0" xfId="0"/>
    <xf numFmtId="0" fontId="14" fillId="8" borderId="4" applyAlignment="1" pivotButton="0" quotePrefix="0" xfId="0">
      <alignment horizontal="left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C92A2A"/>
    <outlinePr summaryBelow="1" summaryRight="1"/>
    <pageSetUpPr/>
  </sheetPr>
  <dimension ref="A1:I28"/>
  <sheetViews>
    <sheetView tabSelected="1" zoomScale="85" zoomScaleNormal="85" workbookViewId="0">
      <selection activeCell="A4" sqref="A4"/>
    </sheetView>
  </sheetViews>
  <sheetFormatPr baseColWidth="8" defaultRowHeight="14.4"/>
  <cols>
    <col width="32.44140625" bestFit="1" customWidth="1" style="32" min="1" max="1"/>
    <col width="26.21875" bestFit="1" customWidth="1" style="32" min="2" max="2"/>
    <col width="16.88671875" bestFit="1" customWidth="1" style="32" min="3" max="3"/>
    <col width="10.5546875" bestFit="1" customWidth="1" style="32" min="4" max="4"/>
    <col width="21.88671875" bestFit="1" customWidth="1" style="32" min="5" max="5"/>
    <col width="22.5546875" bestFit="1" customWidth="1" style="32" min="6" max="6"/>
    <col width="21.109375" bestFit="1" customWidth="1" style="32" min="7" max="7"/>
    <col width="21.5546875" bestFit="1" customWidth="1" style="32" min="8" max="8"/>
    <col width="56.109375" bestFit="1" customWidth="1" style="32" min="9" max="9"/>
    <col width="8.88671875" customWidth="1" style="32" min="10" max="16384"/>
  </cols>
  <sheetData>
    <row r="1">
      <c r="A1" s="50" t="inlineStr">
        <is>
          <t>APEX MANUFACTURING &amp; CONSUMER SOLUTIONS - BASELINE ORGANIZATIONAL AUDIT</t>
        </is>
      </c>
      <c r="B1" s="83" t="n"/>
      <c r="C1" s="83" t="n"/>
      <c r="D1" s="83" t="n"/>
      <c r="E1" s="83" t="n"/>
      <c r="F1" s="83" t="n"/>
      <c r="G1" s="83" t="n"/>
      <c r="H1" s="83" t="n"/>
      <c r="I1" s="84" t="n"/>
    </row>
    <row r="2">
      <c r="A2" s="85" t="inlineStr">
        <is>
          <t>AAST Post-Graduate OD Program  •  Team 1  |  Academic Supervision: Dr. Marwa Agha</t>
        </is>
      </c>
      <c r="B2" s="83" t="n"/>
      <c r="C2" s="83" t="n"/>
      <c r="D2" s="83" t="n"/>
      <c r="E2" s="83" t="n"/>
      <c r="F2" s="83" t="n"/>
      <c r="G2" s="83" t="n"/>
      <c r="H2" s="83" t="n"/>
      <c r="I2" s="84" t="n"/>
    </row>
    <row r="4">
      <c r="A4" s="51" t="inlineStr">
        <is>
          <t>Department</t>
        </is>
      </c>
      <c r="B4" s="51" t="inlineStr">
        <is>
          <t>Current Title / Role</t>
        </is>
      </c>
      <c r="C4" s="51" t="inlineStr">
        <is>
          <t>Hierarchy Layer</t>
        </is>
      </c>
      <c r="D4" s="51" t="inlineStr">
        <is>
          <t>Current HC</t>
        </is>
      </c>
      <c r="E4" s="51" t="inlineStr">
        <is>
          <t>Avg Base Salary ($/Mo)</t>
        </is>
      </c>
      <c r="F4" s="51" t="inlineStr">
        <is>
          <t>Total Monthly Wage ($)</t>
        </is>
      </c>
      <c r="G4" s="51" t="inlineStr">
        <is>
          <t>Total Annual Wage ($)</t>
        </is>
      </c>
      <c r="H4" s="51" t="inlineStr">
        <is>
          <t>Current Reporting Line</t>
        </is>
      </c>
      <c r="I4" s="51" t="inlineStr">
        <is>
          <t>Identified Structural Defect &amp; Vulnerability</t>
        </is>
      </c>
    </row>
    <row r="5">
      <c r="A5" s="52" t="inlineStr">
        <is>
          <t>Executive Management</t>
        </is>
      </c>
      <c r="B5" s="52" t="inlineStr">
        <is>
          <t>Chief Executive Officer (CEO)</t>
        </is>
      </c>
      <c r="C5" s="53" t="inlineStr">
        <is>
          <t>Level 1: Executive</t>
        </is>
      </c>
      <c r="D5" s="53" t="n">
        <v>1</v>
      </c>
      <c r="E5" s="54" t="n">
        <v>11500</v>
      </c>
      <c r="F5" s="54">
        <f>D5*E5</f>
        <v/>
      </c>
      <c r="G5" s="54">
        <f>F5*12</f>
        <v/>
      </c>
      <c r="H5" s="52" t="inlineStr">
        <is>
          <t>Board of Directors</t>
        </is>
      </c>
      <c r="I5" s="52" t="inlineStr">
        <is>
          <t>Single Executive point; lacks lean governance structure</t>
        </is>
      </c>
    </row>
    <row r="6">
      <c r="A6" s="55" t="inlineStr">
        <is>
          <t>Human Resources</t>
        </is>
      </c>
      <c r="B6" s="55" t="inlineStr">
        <is>
          <t>HR Director</t>
        </is>
      </c>
      <c r="C6" s="56" t="inlineStr">
        <is>
          <t>Level 2: Director</t>
        </is>
      </c>
      <c r="D6" s="56" t="n">
        <v>1</v>
      </c>
      <c r="E6" s="57" t="n">
        <v>8500</v>
      </c>
      <c r="F6" s="57">
        <f>D6*E6</f>
        <v/>
      </c>
      <c r="G6" s="57">
        <f>F6*12</f>
        <v/>
      </c>
      <c r="H6" s="55" t="inlineStr">
        <is>
          <t>CEO</t>
        </is>
      </c>
      <c r="I6" s="55" t="inlineStr">
        <is>
          <t>Severe overpayment (+30.7% vs P50); non-performing executive</t>
        </is>
      </c>
    </row>
    <row r="7">
      <c r="A7" s="52" t="inlineStr">
        <is>
          <t>Human Resources</t>
        </is>
      </c>
      <c r="B7" s="52" t="inlineStr">
        <is>
          <t>HR Managers</t>
        </is>
      </c>
      <c r="C7" s="53" t="inlineStr">
        <is>
          <t>Level 3: Manager</t>
        </is>
      </c>
      <c r="D7" s="53" t="n">
        <v>2</v>
      </c>
      <c r="E7" s="54" t="n">
        <v>4000</v>
      </c>
      <c r="F7" s="54">
        <f>D7*E7</f>
        <v/>
      </c>
      <c r="G7" s="54">
        <f>F7*12</f>
        <v/>
      </c>
      <c r="H7" s="52" t="inlineStr">
        <is>
          <t>HR Director</t>
        </is>
      </c>
      <c r="I7" s="52" t="inlineStr">
        <is>
          <t>Excessive management layer for small HR team</t>
        </is>
      </c>
    </row>
    <row r="8">
      <c r="A8" s="55" t="inlineStr">
        <is>
          <t>Human Resources</t>
        </is>
      </c>
      <c r="B8" s="55" t="inlineStr">
        <is>
          <t>Recruitment Officers</t>
        </is>
      </c>
      <c r="C8" s="56" t="inlineStr">
        <is>
          <t>Level 5: Specialist</t>
        </is>
      </c>
      <c r="D8" s="56" t="n">
        <v>5</v>
      </c>
      <c r="E8" s="57" t="n">
        <v>1100</v>
      </c>
      <c r="F8" s="57">
        <f>D8*E8</f>
        <v/>
      </c>
      <c r="G8" s="57">
        <f>F8*12</f>
        <v/>
      </c>
      <c r="H8" s="55" t="inlineStr">
        <is>
          <t>HR Managers</t>
        </is>
      </c>
      <c r="I8" s="55" t="inlineStr">
        <is>
          <t>5 recruiters doing unstructured panic hiring; cost $3,200/hire</t>
        </is>
      </c>
    </row>
    <row r="9">
      <c r="A9" s="52" t="inlineStr">
        <is>
          <t>Human Resources</t>
        </is>
      </c>
      <c r="B9" s="52" t="inlineStr">
        <is>
          <t>Payroll Specialists</t>
        </is>
      </c>
      <c r="C9" s="53" t="inlineStr">
        <is>
          <t>Level 6: Officer</t>
        </is>
      </c>
      <c r="D9" s="53" t="n">
        <v>4</v>
      </c>
      <c r="E9" s="54" t="n">
        <v>1100</v>
      </c>
      <c r="F9" s="54">
        <f>D9*E9</f>
        <v/>
      </c>
      <c r="G9" s="54">
        <f>F9*12</f>
        <v/>
      </c>
      <c r="H9" s="52" t="inlineStr">
        <is>
          <t>HR Managers</t>
        </is>
      </c>
      <c r="I9" s="52" t="inlineStr">
        <is>
          <t>4 specialists doing manual payroll; high redundancy</t>
        </is>
      </c>
    </row>
    <row r="10">
      <c r="A10" s="55" t="inlineStr">
        <is>
          <t>Human Resources</t>
        </is>
      </c>
      <c r="B10" s="55" t="inlineStr">
        <is>
          <t>HR Coordinators</t>
        </is>
      </c>
      <c r="C10" s="56" t="inlineStr">
        <is>
          <t>Level 7: Admin</t>
        </is>
      </c>
      <c r="D10" s="56" t="n">
        <v>6</v>
      </c>
      <c r="E10" s="57" t="n">
        <v>800</v>
      </c>
      <c r="F10" s="57">
        <f>D10*E10</f>
        <v/>
      </c>
      <c r="G10" s="57">
        <f>F10*12</f>
        <v/>
      </c>
      <c r="H10" s="55" t="inlineStr">
        <is>
          <t>HR Managers</t>
        </is>
      </c>
      <c r="I10" s="55" t="inlineStr">
        <is>
          <t>Ad-hoc task execution; 1:10 HR ratio is extreme bloat</t>
        </is>
      </c>
    </row>
    <row r="11">
      <c r="A11" s="52" t="inlineStr">
        <is>
          <t>Finance &amp; Admin</t>
        </is>
      </c>
      <c r="B11" s="52" t="inlineStr">
        <is>
          <t>Finance Director</t>
        </is>
      </c>
      <c r="C11" s="53" t="inlineStr">
        <is>
          <t>Level 2: Director</t>
        </is>
      </c>
      <c r="D11" s="53" t="n">
        <v>1</v>
      </c>
      <c r="E11" s="54" t="n">
        <v>8000</v>
      </c>
      <c r="F11" s="54">
        <f>D11*E11</f>
        <v/>
      </c>
      <c r="G11" s="54">
        <f>F11*12</f>
        <v/>
      </c>
      <c r="H11" s="52" t="inlineStr">
        <is>
          <t>CEO</t>
        </is>
      </c>
      <c r="I11" s="52" t="inlineStr">
        <is>
          <t>Directs heavily bloated 25-person finance &amp; admin unit</t>
        </is>
      </c>
    </row>
    <row r="12">
      <c r="A12" s="55" t="inlineStr">
        <is>
          <t>Finance &amp; Admin</t>
        </is>
      </c>
      <c r="B12" s="55" t="inlineStr">
        <is>
          <t>Finance Managers</t>
        </is>
      </c>
      <c r="C12" s="56" t="inlineStr">
        <is>
          <t>Level 3: Manager</t>
        </is>
      </c>
      <c r="D12" s="56" t="n">
        <v>3</v>
      </c>
      <c r="E12" s="57" t="n">
        <v>4000</v>
      </c>
      <c r="F12" s="57">
        <f>D12*E12</f>
        <v/>
      </c>
      <c r="G12" s="57">
        <f>F12*12</f>
        <v/>
      </c>
      <c r="H12" s="55" t="inlineStr">
        <is>
          <t>Finance Director</t>
        </is>
      </c>
      <c r="I12" s="55" t="inlineStr">
        <is>
          <t>3 managers supervising only 14 accountants (narrow span)</t>
        </is>
      </c>
    </row>
    <row r="13">
      <c r="A13" s="52" t="inlineStr">
        <is>
          <t>Finance &amp; Admin</t>
        </is>
      </c>
      <c r="B13" s="52" t="inlineStr">
        <is>
          <t>Senior Accountants</t>
        </is>
      </c>
      <c r="C13" s="53" t="inlineStr">
        <is>
          <t>Level 5: Specialist</t>
        </is>
      </c>
      <c r="D13" s="53" t="n">
        <v>6</v>
      </c>
      <c r="E13" s="54" t="n">
        <v>2200</v>
      </c>
      <c r="F13" s="54">
        <f>D13*E13</f>
        <v/>
      </c>
      <c r="G13" s="54">
        <f>F13*12</f>
        <v/>
      </c>
      <c r="H13" s="52" t="inlineStr">
        <is>
          <t>Finance Managers</t>
        </is>
      </c>
      <c r="I13" s="52" t="inlineStr">
        <is>
          <t>Slightly overpaid (+10%); unlinked to productivity</t>
        </is>
      </c>
    </row>
    <row r="14">
      <c r="A14" s="55" t="inlineStr">
        <is>
          <t>Finance &amp; Admin</t>
        </is>
      </c>
      <c r="B14" s="55" t="inlineStr">
        <is>
          <t>Junior Accountants</t>
        </is>
      </c>
      <c r="C14" s="56" t="inlineStr">
        <is>
          <t>Level 6: Officer</t>
        </is>
      </c>
      <c r="D14" s="56" t="n">
        <v>8</v>
      </c>
      <c r="E14" s="57" t="n">
        <v>1200</v>
      </c>
      <c r="F14" s="57">
        <f>D14*E14</f>
        <v/>
      </c>
      <c r="G14" s="57">
        <f>F14*12</f>
        <v/>
      </c>
      <c r="H14" s="55" t="inlineStr">
        <is>
          <t>Finance Managers</t>
        </is>
      </c>
      <c r="I14" s="55" t="inlineStr">
        <is>
          <t>Manual reconciliation; low automation; role overlap</t>
        </is>
      </c>
    </row>
    <row r="15">
      <c r="A15" s="52" t="inlineStr">
        <is>
          <t>Finance &amp; Admin</t>
        </is>
      </c>
      <c r="B15" s="52" t="inlineStr">
        <is>
          <t>Admin Assistants</t>
        </is>
      </c>
      <c r="C15" s="53" t="inlineStr">
        <is>
          <t>Level 7: Admin</t>
        </is>
      </c>
      <c r="D15" s="53" t="n">
        <v>7</v>
      </c>
      <c r="E15" s="54" t="n">
        <v>600</v>
      </c>
      <c r="F15" s="54">
        <f>D15*E15</f>
        <v/>
      </c>
      <c r="G15" s="54">
        <f>F15*12</f>
        <v/>
      </c>
      <c r="H15" s="52" t="inlineStr">
        <is>
          <t>Finance Managers</t>
        </is>
      </c>
      <c r="I15" s="52" t="inlineStr">
        <is>
          <t>7 admin assistants creating overhead bloat</t>
        </is>
      </c>
    </row>
    <row r="16">
      <c r="A16" s="55" t="inlineStr">
        <is>
          <t>Sales &amp; Commercial</t>
        </is>
      </c>
      <c r="B16" s="55" t="inlineStr">
        <is>
          <t>VP Commercial</t>
        </is>
      </c>
      <c r="C16" s="56" t="inlineStr">
        <is>
          <t>Level 2: Director</t>
        </is>
      </c>
      <c r="D16" s="56" t="n">
        <v>1</v>
      </c>
      <c r="E16" s="57" t="n">
        <v>8000</v>
      </c>
      <c r="F16" s="57">
        <f>D16*E16</f>
        <v/>
      </c>
      <c r="G16" s="57">
        <f>F16*12</f>
        <v/>
      </c>
      <c r="H16" s="55" t="inlineStr">
        <is>
          <t>CEO</t>
        </is>
      </c>
      <c r="I16" s="55" t="inlineStr">
        <is>
          <t>Oversees 40-person sales department with falling revenue</t>
        </is>
      </c>
    </row>
    <row r="17">
      <c r="A17" s="52" t="inlineStr">
        <is>
          <t>Sales &amp; Commercial</t>
        </is>
      </c>
      <c r="B17" s="52" t="inlineStr">
        <is>
          <t>Sales Managers</t>
        </is>
      </c>
      <c r="C17" s="53" t="inlineStr">
        <is>
          <t>Level 3: Manager</t>
        </is>
      </c>
      <c r="D17" s="53" t="n">
        <v>4</v>
      </c>
      <c r="E17" s="54" t="n">
        <v>4500</v>
      </c>
      <c r="F17" s="54">
        <f>D17*E17</f>
        <v/>
      </c>
      <c r="G17" s="54">
        <f>F17*12</f>
        <v/>
      </c>
      <c r="H17" s="52" t="inlineStr">
        <is>
          <t>VP Commercial</t>
        </is>
      </c>
      <c r="I17" s="52" t="inlineStr">
        <is>
          <t>High base salary (+28.5% vs P50); no clawback on low revenue</t>
        </is>
      </c>
    </row>
    <row r="18">
      <c r="A18" s="55" t="inlineStr">
        <is>
          <t>Sales &amp; Commercial</t>
        </is>
      </c>
      <c r="B18" s="55" t="inlineStr">
        <is>
          <t>Area Supervisors</t>
        </is>
      </c>
      <c r="C18" s="56" t="inlineStr">
        <is>
          <t>Level 4: Supervisor</t>
        </is>
      </c>
      <c r="D18" s="56" t="n">
        <v>10</v>
      </c>
      <c r="E18" s="57" t="n">
        <v>2200</v>
      </c>
      <c r="F18" s="57">
        <f>D18*E18</f>
        <v/>
      </c>
      <c r="G18" s="57">
        <f>F18*12</f>
        <v/>
      </c>
      <c r="H18" s="55" t="inlineStr">
        <is>
          <t>Sales Managers</t>
        </is>
      </c>
      <c r="I18" s="55" t="inlineStr">
        <is>
          <t>14 managers/supervisors managing only 25 reps (1:1.8 ratio!)</t>
        </is>
      </c>
    </row>
    <row r="19">
      <c r="A19" s="52" t="inlineStr">
        <is>
          <t>Sales &amp; Commercial</t>
        </is>
      </c>
      <c r="B19" s="52" t="inlineStr">
        <is>
          <t>Sales Representatives</t>
        </is>
      </c>
      <c r="C19" s="53" t="inlineStr">
        <is>
          <t>Level 6: Officer</t>
        </is>
      </c>
      <c r="D19" s="53" t="n">
        <v>25</v>
      </c>
      <c r="E19" s="54" t="n">
        <v>800</v>
      </c>
      <c r="F19" s="54">
        <f>D19*E19</f>
        <v/>
      </c>
      <c r="G19" s="54">
        <f>F19*12</f>
        <v/>
      </c>
      <c r="H19" s="52" t="inlineStr">
        <is>
          <t>Area Supervisors</t>
        </is>
      </c>
      <c r="I19" s="52" t="inlineStr">
        <is>
          <t>Underpaid base (-33.3%); demotivated; quota failure</t>
        </is>
      </c>
    </row>
    <row r="20">
      <c r="A20" s="55" t="inlineStr">
        <is>
          <t>Customer Service</t>
        </is>
      </c>
      <c r="B20" s="55" t="inlineStr">
        <is>
          <t>Call Center Director</t>
        </is>
      </c>
      <c r="C20" s="56" t="inlineStr">
        <is>
          <t>Level 2: Director</t>
        </is>
      </c>
      <c r="D20" s="56" t="n">
        <v>1</v>
      </c>
      <c r="E20" s="57" t="n">
        <v>7000</v>
      </c>
      <c r="F20" s="57">
        <f>D20*E20</f>
        <v/>
      </c>
      <c r="G20" s="57">
        <f>F20*12</f>
        <v/>
      </c>
      <c r="H20" s="55" t="inlineStr">
        <is>
          <t>CEO</t>
        </is>
      </c>
      <c r="I20" s="55" t="inlineStr">
        <is>
          <t>Oversees 60-person unit with plunging CSAT (62%)</t>
        </is>
      </c>
    </row>
    <row r="21">
      <c r="A21" s="52" t="inlineStr">
        <is>
          <t>Customer Service</t>
        </is>
      </c>
      <c r="B21" s="52" t="inlineStr">
        <is>
          <t>Shift Supervisors</t>
        </is>
      </c>
      <c r="C21" s="53" t="inlineStr">
        <is>
          <t>Level 4: Supervisor</t>
        </is>
      </c>
      <c r="D21" s="53" t="n">
        <v>6</v>
      </c>
      <c r="E21" s="54" t="n">
        <v>2000</v>
      </c>
      <c r="F21" s="54">
        <f>D21*E21</f>
        <v/>
      </c>
      <c r="G21" s="54">
        <f>F21*12</f>
        <v/>
      </c>
      <c r="H21" s="52" t="inlineStr">
        <is>
          <t>Call Center Director</t>
        </is>
      </c>
      <c r="I21" s="52" t="inlineStr">
        <is>
          <t>6 supervisors for 48 agents (1:8 ratio); micromanagement</t>
        </is>
      </c>
    </row>
    <row r="22">
      <c r="A22" s="55" t="inlineStr">
        <is>
          <t>Customer Service</t>
        </is>
      </c>
      <c r="B22" s="55" t="inlineStr">
        <is>
          <t>QA Specialists</t>
        </is>
      </c>
      <c r="C22" s="56" t="inlineStr">
        <is>
          <t>Level 5: Specialist</t>
        </is>
      </c>
      <c r="D22" s="56" t="n">
        <v>5</v>
      </c>
      <c r="E22" s="57" t="n">
        <v>1300</v>
      </c>
      <c r="F22" s="57">
        <f>D22*E22</f>
        <v/>
      </c>
      <c r="G22" s="57">
        <f>F22*12</f>
        <v/>
      </c>
      <c r="H22" s="55" t="inlineStr">
        <is>
          <t>Shift Supervisors</t>
        </is>
      </c>
      <c r="I22" s="55" t="inlineStr">
        <is>
          <t>5 QA doing 100% manual call audits; inefficient</t>
        </is>
      </c>
    </row>
    <row r="23">
      <c r="A23" s="52" t="inlineStr">
        <is>
          <t>Customer Service</t>
        </is>
      </c>
      <c r="B23" s="52" t="inlineStr">
        <is>
          <t>Call Center Agents</t>
        </is>
      </c>
      <c r="C23" s="53" t="inlineStr">
        <is>
          <t>Level 6: Officer</t>
        </is>
      </c>
      <c r="D23" s="53" t="n">
        <v>48</v>
      </c>
      <c r="E23" s="54" t="n">
        <v>550</v>
      </c>
      <c r="F23" s="54">
        <f>D23*E23</f>
        <v/>
      </c>
      <c r="G23" s="54">
        <f>F23*12</f>
        <v/>
      </c>
      <c r="H23" s="52" t="inlineStr">
        <is>
          <t>Shift Supervisors</t>
        </is>
      </c>
      <c r="I23" s="52" t="inlineStr">
        <is>
          <t>Underpaid (-21.4%); 50%+ turnover; low productivity</t>
        </is>
      </c>
    </row>
    <row r="24">
      <c r="A24" s="55" t="inlineStr">
        <is>
          <t>Factory Production</t>
        </is>
      </c>
      <c r="B24" s="55" t="inlineStr">
        <is>
          <t>Plant Director</t>
        </is>
      </c>
      <c r="C24" s="56" t="inlineStr">
        <is>
          <t>Level 2: Director</t>
        </is>
      </c>
      <c r="D24" s="56" t="n">
        <v>1</v>
      </c>
      <c r="E24" s="57" t="n">
        <v>7500</v>
      </c>
      <c r="F24" s="57">
        <f>D24*E24</f>
        <v/>
      </c>
      <c r="G24" s="57">
        <f>F24*12</f>
        <v/>
      </c>
      <c r="H24" s="55" t="inlineStr">
        <is>
          <t>CEO</t>
        </is>
      </c>
      <c r="I24" s="55" t="inlineStr">
        <is>
          <t>Oversees 57-person operations with high downtime</t>
        </is>
      </c>
    </row>
    <row r="25">
      <c r="A25" s="52" t="inlineStr">
        <is>
          <t>Factory Production</t>
        </is>
      </c>
      <c r="B25" s="52" t="inlineStr">
        <is>
          <t>Unit Managers</t>
        </is>
      </c>
      <c r="C25" s="53" t="inlineStr">
        <is>
          <t>Level 3: Manager</t>
        </is>
      </c>
      <c r="D25" s="53" t="n">
        <v>3</v>
      </c>
      <c r="E25" s="54" t="n">
        <v>3500</v>
      </c>
      <c r="F25" s="54">
        <f>D25*E25</f>
        <v/>
      </c>
      <c r="G25" s="54">
        <f>F25*12</f>
        <v/>
      </c>
      <c r="H25" s="52" t="inlineStr">
        <is>
          <t>Plant Director</t>
        </is>
      </c>
      <c r="I25" s="52" t="inlineStr">
        <is>
          <t>3 unit managers creating communication bottleneck</t>
        </is>
      </c>
    </row>
    <row r="26">
      <c r="A26" s="55" t="inlineStr">
        <is>
          <t>Factory Production</t>
        </is>
      </c>
      <c r="B26" s="55" t="inlineStr">
        <is>
          <t>Line Supervisors</t>
        </is>
      </c>
      <c r="C26" s="56" t="inlineStr">
        <is>
          <t>Level 4: Supervisor</t>
        </is>
      </c>
      <c r="D26" s="56" t="n">
        <v>8</v>
      </c>
      <c r="E26" s="57" t="n">
        <v>1800</v>
      </c>
      <c r="F26" s="57">
        <f>D26*E26</f>
        <v/>
      </c>
      <c r="G26" s="57">
        <f>F26*12</f>
        <v/>
      </c>
      <c r="H26" s="55" t="inlineStr">
        <is>
          <t>Unit Managers</t>
        </is>
      </c>
      <c r="I26" s="55" t="inlineStr">
        <is>
          <t>12 managers/supervisors for 45 workers (1:3.75 ratio)</t>
        </is>
      </c>
    </row>
    <row r="27">
      <c r="A27" s="52" t="inlineStr">
        <is>
          <t>Factory Production</t>
        </is>
      </c>
      <c r="B27" s="52" t="inlineStr">
        <is>
          <t>Factory Workers</t>
        </is>
      </c>
      <c r="C27" s="53" t="inlineStr">
        <is>
          <t>Level 7: Worker</t>
        </is>
      </c>
      <c r="D27" s="53" t="n">
        <v>45</v>
      </c>
      <c r="E27" s="54" t="n">
        <v>450</v>
      </c>
      <c r="F27" s="54">
        <f>D27*E27</f>
        <v/>
      </c>
      <c r="G27" s="54">
        <f>F27*12</f>
        <v/>
      </c>
      <c r="H27" s="52" t="inlineStr">
        <is>
          <t>Line Supervisors</t>
        </is>
      </c>
      <c r="I27" s="52" t="inlineStr">
        <is>
          <t>Underpaid (-18.2%); high absenteeism; low output</t>
        </is>
      </c>
    </row>
    <row r="28">
      <c r="A28" s="58" t="inlineStr">
        <is>
          <t>TOTAL BASELINE (CURRENT STATE)</t>
        </is>
      </c>
      <c r="B28" s="59" t="n"/>
      <c r="C28" s="59" t="n"/>
      <c r="D28" s="60">
        <f>SUM(D5:D27)</f>
        <v/>
      </c>
      <c r="E28" s="61">
        <f>AVERAGE(E5:E27)</f>
        <v/>
      </c>
      <c r="F28" s="61">
        <f>SUM(F5:F27)</f>
        <v/>
      </c>
      <c r="G28" s="61">
        <f>SUM(G5:G27)</f>
        <v/>
      </c>
      <c r="H28" s="59" t="n"/>
      <c r="I28" s="59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92A2A"/>
    <outlinePr summaryBelow="1" summaryRight="1"/>
    <pageSetUpPr/>
  </sheetPr>
  <dimension ref="A1:H42"/>
  <sheetViews>
    <sheetView topLeftCell="A2" zoomScale="85" zoomScaleNormal="85" workbookViewId="0">
      <selection activeCell="A5" sqref="A5"/>
    </sheetView>
  </sheetViews>
  <sheetFormatPr baseColWidth="8" defaultRowHeight="14.4"/>
  <cols>
    <col width="36.5546875" bestFit="1" customWidth="1" style="32" min="1" max="1"/>
    <col width="40.77734375" bestFit="1" customWidth="1" style="32" min="2" max="2"/>
    <col width="19.44140625" bestFit="1" customWidth="1" style="32" min="3" max="3"/>
    <col width="11.33203125" bestFit="1" customWidth="1" style="32" min="4" max="4"/>
    <col width="17.88671875" bestFit="1" customWidth="1" style="32" min="5" max="5"/>
    <col width="35.88671875" bestFit="1" customWidth="1" style="32" min="6" max="6"/>
    <col width="25" customWidth="1" style="32" min="7" max="8"/>
    <col width="8.88671875" customWidth="1" style="32" min="9" max="16384"/>
  </cols>
  <sheetData>
    <row r="1">
      <c r="A1" s="50" t="inlineStr">
        <is>
          <t>SCIENTIFIC WORKLOAD-BASED STAFFING &amp; CAPACITY MODELING</t>
        </is>
      </c>
      <c r="B1" s="83" t="n"/>
      <c r="C1" s="83" t="n"/>
      <c r="D1" s="83" t="n"/>
      <c r="E1" s="83" t="n"/>
      <c r="F1" s="83" t="n"/>
      <c r="G1" s="83" t="n"/>
      <c r="H1" s="84" t="n"/>
    </row>
    <row r="2">
      <c r="A2" s="85" t="inlineStr">
        <is>
          <t>AAST Post-Graduate OD Program  •  Team 1  |  Academic Supervision: Dr. Marwa Agha</t>
        </is>
      </c>
      <c r="B2" s="83" t="n"/>
      <c r="C2" s="83" t="n"/>
      <c r="D2" s="83" t="n"/>
      <c r="E2" s="83" t="n"/>
      <c r="F2" s="83" t="n"/>
      <c r="G2" s="83" t="n"/>
      <c r="H2" s="84" t="n"/>
    </row>
    <row r="4" ht="15.6" customHeight="1">
      <c r="A4" s="62" t="inlineStr">
        <is>
          <t>1. CUSTOMER SERVICE &amp; CALL CENTER WORKLOAD ANALYSIS (7-Hour Net Shift &amp; Ergonomic Rest Model)</t>
        </is>
      </c>
      <c r="B4" s="83" t="n"/>
      <c r="C4" s="83" t="n"/>
      <c r="D4" s="83" t="n"/>
      <c r="E4" s="83" t="n"/>
      <c r="F4" s="83" t="n"/>
      <c r="G4" s="83" t="n"/>
      <c r="H4" s="84" t="n"/>
    </row>
    <row r="5" customFormat="1" s="38">
      <c r="A5" s="60" t="inlineStr">
        <is>
          <t>Metric / Parameter</t>
        </is>
      </c>
      <c r="B5" s="60" t="inlineStr">
        <is>
          <t>Description &amp; Operational Standard</t>
        </is>
      </c>
      <c r="C5" s="60" t="inlineStr">
        <is>
          <t>Formula / Source</t>
        </is>
      </c>
      <c r="D5" s="60" t="inlineStr">
        <is>
          <t>Value</t>
        </is>
      </c>
      <c r="E5" s="60" t="inlineStr">
        <is>
          <t>Unit</t>
        </is>
      </c>
      <c r="F5" s="60" t="inlineStr">
        <is>
          <t>Benchmark / Compliance Notes</t>
        </is>
      </c>
    </row>
    <row r="6">
      <c r="A6" s="63" t="inlineStr">
        <is>
          <t>Total Calls Received per Day</t>
        </is>
      </c>
      <c r="B6" s="63" t="inlineStr">
        <is>
          <t>Daily inbound call demand volume</t>
        </is>
      </c>
      <c r="C6" s="63" t="inlineStr">
        <is>
          <t>Business Given</t>
        </is>
      </c>
      <c r="D6" s="64" t="n">
        <v>2400</v>
      </c>
      <c r="E6" s="65" t="inlineStr">
        <is>
          <t>Calls/Day</t>
        </is>
      </c>
      <c r="F6" s="63" t="inlineStr">
        <is>
          <t>Peak average daily volume</t>
        </is>
      </c>
    </row>
    <row r="7">
      <c r="A7" s="63" t="inlineStr">
        <is>
          <t>Average Handle Time (AHT)</t>
        </is>
      </c>
      <c r="B7" s="63" t="inlineStr">
        <is>
          <t>Standard call talk duration</t>
        </is>
      </c>
      <c r="C7" s="63" t="inlineStr">
        <is>
          <t>Target KPI Standard</t>
        </is>
      </c>
      <c r="D7" s="66" t="n">
        <v>4</v>
      </c>
      <c r="E7" s="65" t="inlineStr">
        <is>
          <t>Minutes</t>
        </is>
      </c>
      <c r="F7" s="63" t="inlineStr">
        <is>
          <t>Target standard &lt;= 240 seconds</t>
        </is>
      </c>
    </row>
    <row r="8">
      <c r="A8" s="63" t="inlineStr">
        <is>
          <t>After Call Work (ACW)</t>
        </is>
      </c>
      <c r="B8" s="63" t="inlineStr">
        <is>
          <t>CRM logging and wrap-up time</t>
        </is>
      </c>
      <c r="C8" s="63" t="inlineStr">
        <is>
          <t>Operational Standard</t>
        </is>
      </c>
      <c r="D8" s="66" t="n">
        <v>0.5</v>
      </c>
      <c r="E8" s="65" t="inlineStr">
        <is>
          <t>Minutes</t>
        </is>
      </c>
      <c r="F8" s="63" t="inlineStr">
        <is>
          <t>Target &lt;= 30 seconds</t>
        </is>
      </c>
    </row>
    <row r="9">
      <c r="A9" s="63" t="inlineStr">
        <is>
          <t>Total Handling Time per Call</t>
        </is>
      </c>
      <c r="B9" s="63" t="inlineStr">
        <is>
          <t>AHT + ACW per interaction</t>
        </is>
      </c>
      <c r="C9" s="63">
        <f>D7+D8</f>
        <v/>
      </c>
      <c r="D9" s="66">
        <f>D7+D8</f>
        <v/>
      </c>
      <c r="E9" s="65" t="inlineStr">
        <is>
          <t>Minutes/Call</t>
        </is>
      </c>
      <c r="F9" s="63" t="inlineStr">
        <is>
          <t>Direct customer time</t>
        </is>
      </c>
    </row>
    <row r="10">
      <c r="A10" s="63" t="inlineStr">
        <is>
          <t>Total Direct Call Demand Time</t>
        </is>
      </c>
      <c r="B10" s="63" t="inlineStr">
        <is>
          <t>Total handling time for all daily calls</t>
        </is>
      </c>
      <c r="C10" s="63">
        <f>D6*D9</f>
        <v/>
      </c>
      <c r="D10" s="64">
        <f>D6*D9</f>
        <v/>
      </c>
      <c r="E10" s="65" t="inlineStr">
        <is>
          <t>Minutes/Day</t>
        </is>
      </c>
      <c r="F10" s="63" t="inlineStr">
        <is>
          <t>Total daily call workload load</t>
        </is>
      </c>
    </row>
    <row r="11">
      <c r="A11" s="63" t="inlineStr">
        <is>
          <t>Gross Shift Length</t>
        </is>
      </c>
      <c r="B11" s="63" t="inlineStr">
        <is>
          <t>Gross scheduled daily working hours</t>
        </is>
      </c>
      <c r="C11" s="63" t="inlineStr">
        <is>
          <t>Contract Standard</t>
        </is>
      </c>
      <c r="D11" s="64" t="n">
        <v>8</v>
      </c>
      <c r="E11" s="65" t="inlineStr">
        <is>
          <t>Hours/Day</t>
        </is>
      </c>
      <c r="F11" s="63" t="inlineStr">
        <is>
          <t>480 Gross minutes</t>
        </is>
      </c>
    </row>
    <row r="12">
      <c r="A12" s="63" t="inlineStr">
        <is>
          <t>Mandatory Rest &amp; Meal Break</t>
        </is>
      </c>
      <c r="B12" s="63" t="inlineStr">
        <is>
          <t>Labor Law 2025/2026 statutory rest interval</t>
        </is>
      </c>
      <c r="C12" s="63" t="inlineStr">
        <is>
          <t>Egyptian Labor Law</t>
        </is>
      </c>
      <c r="D12" s="64" t="n">
        <v>60</v>
      </c>
      <c r="E12" s="65" t="inlineStr">
        <is>
          <t>Minutes/Day</t>
        </is>
      </c>
      <c r="F12" s="63" t="inlineStr">
        <is>
          <t>1-Hour mandatory rest &amp; prayer break</t>
        </is>
      </c>
    </row>
    <row r="13">
      <c r="A13" s="63" t="inlineStr">
        <is>
          <t>Net Available Working Shift</t>
        </is>
      </c>
      <c r="B13" s="63" t="inlineStr">
        <is>
          <t>Gross hours minus statutory 1-hour break</t>
        </is>
      </c>
      <c r="C13" s="63">
        <f>D11*60-D12</f>
        <v/>
      </c>
      <c r="D13" s="64">
        <f>D11*60-D12</f>
        <v/>
      </c>
      <c r="E13" s="65" t="inlineStr">
        <is>
          <t>Minutes/Day</t>
        </is>
      </c>
      <c r="F13" s="63" t="inlineStr">
        <is>
          <t>7 Net working hours</t>
        </is>
      </c>
    </row>
    <row r="14">
      <c r="A14" s="63" t="inlineStr">
        <is>
          <t>Auxiliary / Huddle / Screen Breaks</t>
        </is>
      </c>
      <c r="B14" s="63" t="inlineStr">
        <is>
          <t>Daily shift huddle, coaching, screen rest</t>
        </is>
      </c>
      <c r="C14" s="63" t="inlineStr">
        <is>
          <t>Occupational Health</t>
        </is>
      </c>
      <c r="D14" s="64" t="n">
        <v>15</v>
      </c>
      <c r="E14" s="65" t="inlineStr">
        <is>
          <t>Minutes/Day</t>
        </is>
      </c>
      <c r="F14" s="63" t="inlineStr">
        <is>
          <t>Ergonomic screen/voice pause</t>
        </is>
      </c>
    </row>
    <row r="15">
      <c r="A15" s="63" t="inlineStr">
        <is>
          <t>Net Effective Phone Time per Agent</t>
        </is>
      </c>
      <c r="B15" s="63" t="inlineStr">
        <is>
          <t>Net available minus auxiliary activities</t>
        </is>
      </c>
      <c r="C15" s="63">
        <f>D13-D14</f>
        <v/>
      </c>
      <c r="D15" s="64">
        <f>D13-D14</f>
        <v/>
      </c>
      <c r="E15" s="65" t="inlineStr">
        <is>
          <t>Minutes/Agent/Day</t>
        </is>
      </c>
      <c r="F15" s="63" t="inlineStr">
        <is>
          <t>405 Effective productive mins</t>
        </is>
      </c>
    </row>
    <row r="16">
      <c r="A16" s="63" t="inlineStr">
        <is>
          <t>Standard Frontline Agents (Scientific)</t>
        </is>
      </c>
      <c r="B16" s="63" t="inlineStr">
        <is>
          <t>Total call load / Net direct phone time</t>
        </is>
      </c>
      <c r="C16" s="63">
        <f>D10/D15</f>
        <v/>
      </c>
      <c r="D16" s="66">
        <f>D10/D15</f>
        <v/>
      </c>
      <c r="E16" s="65" t="inlineStr">
        <is>
          <t>Agents</t>
        </is>
      </c>
      <c r="F16" s="63" t="inlineStr">
        <is>
          <t>Theoretical minimum requirement</t>
        </is>
      </c>
    </row>
    <row r="17">
      <c r="A17" s="67" t="inlineStr">
        <is>
          <t>Target Frontline Agents (Peak Buffer)</t>
        </is>
      </c>
      <c r="B17" s="67" t="inlineStr">
        <is>
          <t>Rounded with peak buffer for CSAT protection</t>
        </is>
      </c>
      <c r="C17" s="67">
        <f>ROUNDUP(D16,0)+1</f>
        <v/>
      </c>
      <c r="D17" s="68">
        <f>ROUNDUP(D16,0)+1</f>
        <v/>
      </c>
      <c r="E17" s="69" t="inlineStr">
        <is>
          <t>Agents</t>
        </is>
      </c>
      <c r="F17" s="67" t="inlineStr">
        <is>
          <t>28 Frontline Agents (85 calls/agent/day)</t>
        </is>
      </c>
    </row>
    <row r="18">
      <c r="A18" s="67" t="inlineStr">
        <is>
          <t>Team Leaders / Supervisors (Span 1:14)</t>
        </is>
      </c>
      <c r="B18" s="67" t="inlineStr">
        <is>
          <t>BPO Standard Span of Control 1:14</t>
        </is>
      </c>
      <c r="C18" s="67">
        <f>ROUNDUP(D17/14, 0)</f>
        <v/>
      </c>
      <c r="D18" s="68">
        <f>ROUNDUP(D17/14, 0)</f>
        <v/>
      </c>
      <c r="E18" s="69" t="inlineStr">
        <is>
          <t>Team Leaders</t>
        </is>
      </c>
      <c r="F18" s="67" t="inlineStr">
        <is>
          <t>2 Supervisors (1:14 Span of Control)</t>
        </is>
      </c>
    </row>
    <row r="19">
      <c r="A19" s="63" t="inlineStr">
        <is>
          <t>QA &amp; WFM Specialist</t>
        </is>
      </c>
      <c r="B19" s="63" t="inlineStr">
        <is>
          <t>Automated 5% call sampling &amp; scheduling</t>
        </is>
      </c>
      <c r="C19" s="63">
        <f>1</f>
        <v/>
      </c>
      <c r="D19" s="70">
        <f>1</f>
        <v/>
      </c>
      <c r="E19" s="65" t="inlineStr">
        <is>
          <t>Specialist</t>
        </is>
      </c>
      <c r="F19" s="63" t="inlineStr">
        <is>
          <t>Quality audit &amp; real-time adherence</t>
        </is>
      </c>
    </row>
    <row r="20">
      <c r="A20" s="63" t="inlineStr">
        <is>
          <t>Customer Service Manager / Head</t>
        </is>
      </c>
      <c r="B20" s="63" t="inlineStr">
        <is>
          <t>Departmental Operational Leader</t>
        </is>
      </c>
      <c r="C20" s="63">
        <f>1</f>
        <v/>
      </c>
      <c r="D20" s="70">
        <f>1</f>
        <v/>
      </c>
      <c r="E20" s="65" t="inlineStr">
        <is>
          <t>Manager</t>
        </is>
      </c>
      <c r="F20" s="63" t="inlineStr">
        <is>
          <t>1 Department Head</t>
        </is>
      </c>
    </row>
    <row r="21">
      <c r="A21" s="67" t="inlineStr">
        <is>
          <t>Total Call Center Proposed HC</t>
        </is>
      </c>
      <c r="B21" s="67" t="inlineStr">
        <is>
          <t>Sum of all Call Center Staff</t>
        </is>
      </c>
      <c r="C21" s="67">
        <f>D17+D18+D19+D20</f>
        <v/>
      </c>
      <c r="D21" s="68">
        <f>D17+D18+D19+D20</f>
        <v/>
      </c>
      <c r="E21" s="69" t="inlineStr">
        <is>
          <t>Employees</t>
        </is>
      </c>
      <c r="F21" s="67" t="inlineStr">
        <is>
          <t>Down from 60 HC (-46.7% rightsizing)</t>
        </is>
      </c>
    </row>
    <row r="24" ht="15.6" customHeight="1">
      <c r="A24" s="62" t="inlineStr">
        <is>
          <t>2. FACTORY PRODUCTION WORKLOAD ANALYSIS (Line Capacity &amp; Floater Model)</t>
        </is>
      </c>
      <c r="B24" s="83" t="n"/>
      <c r="C24" s="83" t="n"/>
      <c r="D24" s="83" t="n"/>
      <c r="E24" s="83" t="n"/>
      <c r="F24" s="83" t="n"/>
      <c r="G24" s="83" t="n"/>
      <c r="H24" s="84" t="n"/>
    </row>
    <row r="25" customFormat="1" s="38">
      <c r="A25" s="60" t="inlineStr">
        <is>
          <t>Metric / Parameter</t>
        </is>
      </c>
      <c r="B25" s="60" t="inlineStr">
        <is>
          <t>Description &amp; Operational Standard</t>
        </is>
      </c>
      <c r="C25" s="60" t="inlineStr">
        <is>
          <t>Formula / Source</t>
        </is>
      </c>
      <c r="D25" s="60" t="inlineStr">
        <is>
          <t>Value</t>
        </is>
      </c>
      <c r="E25" s="60" t="inlineStr">
        <is>
          <t>Unit</t>
        </is>
      </c>
      <c r="F25" s="60" t="inlineStr">
        <is>
          <t>Benchmark / Compliance Notes</t>
        </is>
      </c>
    </row>
    <row r="26">
      <c r="A26" s="63" t="inlineStr">
        <is>
          <t>Target Daily Output Volume</t>
        </is>
      </c>
      <c r="B26" s="63" t="inlineStr">
        <is>
          <t>Daily finished consumer goods demand</t>
        </is>
      </c>
      <c r="C26" s="63" t="inlineStr">
        <is>
          <t>Business Given</t>
        </is>
      </c>
      <c r="D26" s="64" t="n">
        <v>10000</v>
      </c>
      <c r="E26" s="65" t="inlineStr">
        <is>
          <t>Units/Day</t>
        </is>
      </c>
      <c r="F26" s="63" t="inlineStr">
        <is>
          <t>Daily manufacturing quota</t>
        </is>
      </c>
    </row>
    <row r="27">
      <c r="A27" s="63" t="inlineStr">
        <is>
          <t>Worker Output Capacity</t>
        </is>
      </c>
      <c r="B27" s="63" t="inlineStr">
        <is>
          <t>Standard daily output produced per worker</t>
        </is>
      </c>
      <c r="C27" s="63" t="inlineStr">
        <is>
          <t>Engineering Standard</t>
        </is>
      </c>
      <c r="D27" s="64" t="n">
        <v>400</v>
      </c>
      <c r="E27" s="65" t="inlineStr">
        <is>
          <t>Units/Worker/Shift</t>
        </is>
      </c>
      <c r="F27" s="63" t="inlineStr">
        <is>
          <t>Standard shift output capacity</t>
        </is>
      </c>
    </row>
    <row r="28">
      <c r="A28" s="63" t="inlineStr">
        <is>
          <t>Core Production Workers Required</t>
        </is>
      </c>
      <c r="B28" s="63" t="inlineStr">
        <is>
          <t>Target output / Worker daily capacity</t>
        </is>
      </c>
      <c r="C28" s="63">
        <f>D26/D27</f>
        <v/>
      </c>
      <c r="D28" s="64">
        <f>D26/D27</f>
        <v/>
      </c>
      <c r="E28" s="65" t="inlineStr">
        <is>
          <t>Workers</t>
        </is>
      </c>
      <c r="F28" s="63" t="inlineStr">
        <is>
          <t>Scientific core headcount</t>
        </is>
      </c>
    </row>
    <row r="29">
      <c r="A29" s="63" t="inlineStr">
        <is>
          <t>Utility / Floater Relief Workers</t>
        </is>
      </c>
      <c r="B29" s="63" t="inlineStr">
        <is>
          <t>Coverage for maintenance, rest, &amp; sick leaves</t>
        </is>
      </c>
      <c r="C29" s="63">
        <f>2</f>
        <v/>
      </c>
      <c r="D29" s="64">
        <f>2</f>
        <v/>
      </c>
      <c r="E29" s="65" t="inlineStr">
        <is>
          <t>Workers</t>
        </is>
      </c>
      <c r="F29" s="63" t="inlineStr">
        <is>
          <t>Prevents line downtime / backlog</t>
        </is>
      </c>
    </row>
    <row r="30">
      <c r="A30" s="67" t="inlineStr">
        <is>
          <t>Total Factory Workers (Direct)</t>
        </is>
      </c>
      <c r="B30" s="67" t="inlineStr">
        <is>
          <t>Core workers + Floater operators</t>
        </is>
      </c>
      <c r="C30" s="67">
        <f>D28+D29</f>
        <v/>
      </c>
      <c r="D30" s="68">
        <f>D28+D29</f>
        <v/>
      </c>
      <c r="E30" s="69" t="inlineStr">
        <is>
          <t>Workers</t>
        </is>
      </c>
      <c r="F30" s="67" t="inlineStr">
        <is>
          <t>27 Direct Production Workers</t>
        </is>
      </c>
    </row>
    <row r="31">
      <c r="A31" s="67" t="inlineStr">
        <is>
          <t>Production Line Supervisors (Span 1:13.5)</t>
        </is>
      </c>
      <c r="B31" s="67" t="inlineStr">
        <is>
          <t>Span of Control 1:13.5 (27 workers / 2)</t>
        </is>
      </c>
      <c r="C31" s="67">
        <f>2</f>
        <v/>
      </c>
      <c r="D31" s="68">
        <f>2</f>
        <v/>
      </c>
      <c r="E31" s="69" t="inlineStr">
        <is>
          <t>Supervisors</t>
        </is>
      </c>
      <c r="F31" s="67" t="inlineStr">
        <is>
          <t>2 Line Supervisors (Span 1:13.5)</t>
        </is>
      </c>
    </row>
    <row r="32">
      <c r="A32" s="63" t="inlineStr">
        <is>
          <t>Operations / Factory Manager</t>
        </is>
      </c>
      <c r="B32" s="63" t="inlineStr">
        <is>
          <t>Head of Factory Floor Operations</t>
        </is>
      </c>
      <c r="C32" s="63">
        <f>1</f>
        <v/>
      </c>
      <c r="D32" s="64">
        <f>1</f>
        <v/>
      </c>
      <c r="E32" s="65" t="inlineStr">
        <is>
          <t>Manager</t>
        </is>
      </c>
      <c r="F32" s="63" t="inlineStr">
        <is>
          <t>Single point operational leader</t>
        </is>
      </c>
    </row>
    <row r="33">
      <c r="A33" s="67" t="inlineStr">
        <is>
          <t>Total Factory Operations Proposed HC</t>
        </is>
      </c>
      <c r="B33" s="67" t="inlineStr">
        <is>
          <t>Total Production Workforce</t>
        </is>
      </c>
      <c r="C33" s="67">
        <f>D30+D31+D32</f>
        <v/>
      </c>
      <c r="D33" s="68">
        <f>D30+D31+D32</f>
        <v/>
      </c>
      <c r="E33" s="69" t="inlineStr">
        <is>
          <t>Employees</t>
        </is>
      </c>
      <c r="F33" s="67" t="inlineStr">
        <is>
          <t>Down from 57 HC (-47.4% rightsizing)</t>
        </is>
      </c>
    </row>
    <row r="35" ht="15.6" customHeight="1">
      <c r="A35" s="62" t="inlineStr">
        <is>
          <t>3. COMMERCIAL SALES WORKLOAD &amp; REVENUE MODEL (Feasibility &amp; Quota Model)</t>
        </is>
      </c>
      <c r="B35" s="83" t="n"/>
      <c r="C35" s="83" t="n"/>
      <c r="D35" s="83" t="n"/>
      <c r="E35" s="83" t="n"/>
      <c r="F35" s="83" t="n"/>
      <c r="G35" s="83" t="n"/>
      <c r="H35" s="84" t="n"/>
    </row>
    <row r="36" customFormat="1" s="38">
      <c r="A36" s="60" t="inlineStr">
        <is>
          <t>Metric / Parameter</t>
        </is>
      </c>
      <c r="B36" s="60" t="inlineStr">
        <is>
          <t>Description &amp; Operational Standard</t>
        </is>
      </c>
      <c r="C36" s="60" t="inlineStr">
        <is>
          <t>Formula / Source</t>
        </is>
      </c>
      <c r="D36" s="60" t="inlineStr">
        <is>
          <t>Value</t>
        </is>
      </c>
      <c r="E36" s="60" t="inlineStr">
        <is>
          <t>Unit</t>
        </is>
      </c>
      <c r="F36" s="60" t="inlineStr">
        <is>
          <t>Benchmark / Compliance Notes</t>
        </is>
      </c>
    </row>
    <row r="37">
      <c r="A37" s="63" t="inlineStr">
        <is>
          <t>Annual Revenue Target</t>
        </is>
      </c>
      <c r="B37" s="63" t="inlineStr">
        <is>
          <t>Target corporate annual commercial revenue</t>
        </is>
      </c>
      <c r="C37" s="63" t="inlineStr">
        <is>
          <t>Business Given</t>
        </is>
      </c>
      <c r="D37" s="71" t="n">
        <v>10000000</v>
      </c>
      <c r="E37" s="65" t="inlineStr">
        <is>
          <t>$/Year</t>
        </is>
      </c>
      <c r="F37" s="63" t="inlineStr">
        <is>
          <t>Target turnaround revenue</t>
        </is>
      </c>
    </row>
    <row r="38">
      <c r="A38" s="63" t="inlineStr">
        <is>
          <t>Annual Revenue Quota per Rep</t>
        </is>
      </c>
      <c r="B38" s="63" t="inlineStr">
        <is>
          <t>Individual sales quota required per rep</t>
        </is>
      </c>
      <c r="C38" s="63" t="inlineStr">
        <is>
          <t>Sales Model Standard</t>
        </is>
      </c>
      <c r="D38" s="71" t="n">
        <v>500000</v>
      </c>
      <c r="E38" s="65" t="inlineStr">
        <is>
          <t>$/Rep/Year</t>
        </is>
      </c>
      <c r="F38" s="63" t="inlineStr">
        <is>
          <t>$500k annual sales quota (83% of peak)</t>
        </is>
      </c>
    </row>
    <row r="39">
      <c r="A39" s="67" t="inlineStr">
        <is>
          <t>Required Sales Representatives</t>
        </is>
      </c>
      <c r="B39" s="67" t="inlineStr">
        <is>
          <t>Annual revenue target / Quota per rep</t>
        </is>
      </c>
      <c r="C39" s="67">
        <f>D37/D38</f>
        <v/>
      </c>
      <c r="D39" s="68">
        <f>D37/D38</f>
        <v/>
      </c>
      <c r="E39" s="69" t="inlineStr">
        <is>
          <t>Sales Reps</t>
        </is>
      </c>
      <c r="F39" s="67" t="inlineStr">
        <is>
          <t>Scientific direct headcount</t>
        </is>
      </c>
    </row>
    <row r="40">
      <c r="A40" s="67" t="inlineStr">
        <is>
          <t>Regional Sales Managers (Span 1:10)</t>
        </is>
      </c>
      <c r="B40" s="67" t="inlineStr">
        <is>
          <t>North/Delta &amp; South/Canal Territories</t>
        </is>
      </c>
      <c r="C40" s="67">
        <f>2</f>
        <v/>
      </c>
      <c r="D40" s="68">
        <f>2</f>
        <v/>
      </c>
      <c r="E40" s="69" t="inlineStr">
        <is>
          <t>Regional Mgrs</t>
        </is>
      </c>
      <c r="F40" s="67" t="inlineStr">
        <is>
          <t>2 Regional Managers (Span 1:10)</t>
        </is>
      </c>
    </row>
    <row r="41">
      <c r="A41" s="63" t="inlineStr">
        <is>
          <t>VP Commercial / Sales Director</t>
        </is>
      </c>
      <c r="B41" s="63" t="inlineStr">
        <is>
          <t>Commercial Department Head</t>
        </is>
      </c>
      <c r="C41" s="63">
        <f>1</f>
        <v/>
      </c>
      <c r="D41" s="64">
        <f>1</f>
        <v/>
      </c>
      <c r="E41" s="65" t="inlineStr">
        <is>
          <t>Commercial Head</t>
        </is>
      </c>
      <c r="F41" s="63" t="inlineStr">
        <is>
          <t>Oversees 2 Regional Mgrs &amp; 20 Reps</t>
        </is>
      </c>
    </row>
    <row r="42">
      <c r="A42" s="67" t="inlineStr">
        <is>
          <t>Total Commercial Sales Proposed HC</t>
        </is>
      </c>
      <c r="B42" s="67" t="inlineStr">
        <is>
          <t>Total Sales Workforce</t>
        </is>
      </c>
      <c r="C42" s="67">
        <f>D39+D40+D41</f>
        <v/>
      </c>
      <c r="D42" s="68">
        <f>D39+D40+D41</f>
        <v/>
      </c>
      <c r="E42" s="69" t="inlineStr">
        <is>
          <t>Employees</t>
        </is>
      </c>
      <c r="F42" s="67" t="inlineStr">
        <is>
          <t>Down from 40 HC (-42.5% rightsizing)</t>
        </is>
      </c>
    </row>
  </sheetData>
  <mergeCells count="5">
    <mergeCell ref="A4:H4"/>
    <mergeCell ref="A35:H35"/>
    <mergeCell ref="A24:H24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C92A2A"/>
    <outlinePr summaryBelow="1" summaryRight="1"/>
    <pageSetUpPr/>
  </sheetPr>
  <dimension ref="A1:H20"/>
  <sheetViews>
    <sheetView workbookViewId="0">
      <selection activeCell="A4" sqref="A4"/>
    </sheetView>
  </sheetViews>
  <sheetFormatPr baseColWidth="8" defaultRowHeight="14.4"/>
  <cols>
    <col width="34.33203125" bestFit="1" customWidth="1" style="32" min="1" max="1"/>
    <col width="31.6640625" bestFit="1" customWidth="1" style="32" min="2" max="2"/>
    <col width="21.6640625" bestFit="1" customWidth="1" style="32" min="3" max="3"/>
    <col width="19.109375" bestFit="1" customWidth="1" style="32" min="4" max="4"/>
    <col width="17.6640625" bestFit="1" customWidth="1" style="32" min="5" max="5"/>
    <col width="58.88671875" bestFit="1" customWidth="1" style="32" min="6" max="6"/>
    <col width="51.21875" bestFit="1" customWidth="1" style="32" min="7" max="7"/>
    <col width="48.77734375" bestFit="1" customWidth="1" style="32" min="8" max="8"/>
    <col width="8.88671875" customWidth="1" style="32" min="9" max="16384"/>
  </cols>
  <sheetData>
    <row r="1">
      <c r="A1" s="50" t="inlineStr">
        <is>
          <t>TARGET HEADCOUNT RIGHTSIZING MASTER PLAN &amp; OVERHEAD GOVERNANCE</t>
        </is>
      </c>
      <c r="B1" s="83" t="n"/>
      <c r="C1" s="83" t="n"/>
      <c r="D1" s="83" t="n"/>
      <c r="E1" s="83" t="n"/>
      <c r="F1" s="83" t="n"/>
      <c r="G1" s="83" t="n"/>
      <c r="H1" s="84" t="n"/>
    </row>
    <row r="2">
      <c r="A2" s="85" t="inlineStr">
        <is>
          <t>AAST Post-Graduate OD Program  •  Team 1  |  Academic Supervision: Dr. Marwa Agha</t>
        </is>
      </c>
      <c r="B2" s="83" t="n"/>
      <c r="C2" s="83" t="n"/>
      <c r="D2" s="83" t="n"/>
      <c r="E2" s="83" t="n"/>
      <c r="F2" s="83" t="n"/>
      <c r="G2" s="83" t="n"/>
      <c r="H2" s="84" t="n"/>
    </row>
    <row r="4">
      <c r="A4" s="51" t="inlineStr">
        <is>
          <t>Department / Function</t>
        </is>
      </c>
      <c r="B4" s="51" t="inlineStr">
        <is>
          <t>Operational Classification</t>
        </is>
      </c>
      <c r="C4" s="51" t="inlineStr">
        <is>
          <t>Baseline HC (Current)</t>
        </is>
      </c>
      <c r="D4" s="51" t="inlineStr">
        <is>
          <t>Proposed HC (Target)</t>
        </is>
      </c>
      <c r="E4" s="51" t="inlineStr">
        <is>
          <t>Net Reduction (HC)</t>
        </is>
      </c>
      <c r="F4" s="51" t="inlineStr">
        <is>
          <t>% Reduction</t>
        </is>
      </c>
      <c r="G4" s="51" t="inlineStr">
        <is>
          <t>Target Management Structure (4-Tier)</t>
        </is>
      </c>
      <c r="H4" s="51" t="inlineStr">
        <is>
          <t>Workload / Staffing Driver Basis</t>
        </is>
      </c>
    </row>
    <row r="5">
      <c r="A5" s="55" t="inlineStr">
        <is>
          <t>Customer Service &amp; Call Center</t>
        </is>
      </c>
      <c r="B5" s="56" t="inlineStr">
        <is>
          <t>Direct Operational</t>
        </is>
      </c>
      <c r="C5" s="56" t="n">
        <v>60</v>
      </c>
      <c r="D5" s="56" t="n">
        <v>32</v>
      </c>
      <c r="E5" s="56">
        <f>D5-C5</f>
        <v/>
      </c>
      <c r="F5" s="72">
        <f>E5/C5</f>
        <v/>
      </c>
      <c r="G5" s="55" t="inlineStr">
        <is>
          <t>1 Manager, 2 Team Leaders, 1 QA/WFM, 28 Agents</t>
        </is>
      </c>
      <c r="H5" s="55" t="inlineStr">
        <is>
          <t>Workload math: 2,400 calls @ 4.5m + 1hr rest (Span 1:14)</t>
        </is>
      </c>
    </row>
    <row r="6">
      <c r="A6" s="55" t="inlineStr">
        <is>
          <t>Factory Production Operations</t>
        </is>
      </c>
      <c r="B6" s="56" t="inlineStr">
        <is>
          <t>Direct Operational</t>
        </is>
      </c>
      <c r="C6" s="56" t="n">
        <v>57</v>
      </c>
      <c r="D6" s="56" t="n">
        <v>30</v>
      </c>
      <c r="E6" s="56">
        <f>D6-C6</f>
        <v/>
      </c>
      <c r="F6" s="72">
        <f>E6/C6</f>
        <v/>
      </c>
      <c r="G6" s="55" t="inlineStr">
        <is>
          <t>1 Ops Manager, 2 Line Supervisors, 27 Workers</t>
        </is>
      </c>
      <c r="H6" s="55" t="inlineStr">
        <is>
          <t>Capacity math: 10,000 units/day + 2 floaters (Span 1:13.5)</t>
        </is>
      </c>
    </row>
    <row r="7">
      <c r="A7" s="55" t="inlineStr">
        <is>
          <t>Commercial Sales &amp; Business Dev</t>
        </is>
      </c>
      <c r="B7" s="56" t="inlineStr">
        <is>
          <t>Direct Operational</t>
        </is>
      </c>
      <c r="C7" s="56" t="n">
        <v>40</v>
      </c>
      <c r="D7" s="56" t="n">
        <v>23</v>
      </c>
      <c r="E7" s="56">
        <f>D7-C7</f>
        <v/>
      </c>
      <c r="F7" s="72">
        <f>E7/C7</f>
        <v/>
      </c>
      <c r="G7" s="55" t="inlineStr">
        <is>
          <t>1 Commercial Head, 2 Regional Managers, 20 Sales Reps</t>
        </is>
      </c>
      <c r="H7" s="55" t="inlineStr">
        <is>
          <t>Revenue math: $10M target / $500k quota (Span 1:10)</t>
        </is>
      </c>
    </row>
    <row r="8">
      <c r="A8" s="73" t="inlineStr">
        <is>
          <t>Human Resources (HR)</t>
        </is>
      </c>
      <c r="B8" s="74" t="inlineStr">
        <is>
          <t>Indirect Administrative</t>
        </is>
      </c>
      <c r="C8" s="74" t="n">
        <v>18</v>
      </c>
      <c r="D8" s="74" t="n">
        <v>4</v>
      </c>
      <c r="E8" s="74">
        <f>D8-C8</f>
        <v/>
      </c>
      <c r="F8" s="75">
        <f>E8/C8</f>
        <v/>
      </c>
      <c r="G8" s="73" t="inlineStr">
        <is>
          <t>1 HR Manager, 3 Specialists (Recruit, Payroll, OD)</t>
        </is>
      </c>
      <c r="H8" s="73" t="inlineStr">
        <is>
          <t>Lean Shared HR Service (1:23.5 HR-to-Employee Ratio)</t>
        </is>
      </c>
    </row>
    <row r="9">
      <c r="A9" s="73" t="inlineStr">
        <is>
          <t>Finance, Accounting &amp; Admin</t>
        </is>
      </c>
      <c r="B9" s="74" t="inlineStr">
        <is>
          <t>Indirect Administrative</t>
        </is>
      </c>
      <c r="C9" s="74" t="n">
        <v>25</v>
      </c>
      <c r="D9" s="74" t="n">
        <v>4</v>
      </c>
      <c r="E9" s="74">
        <f>D9-C9</f>
        <v/>
      </c>
      <c r="F9" s="75">
        <f>E9/C9</f>
        <v/>
      </c>
      <c r="G9" s="73" t="inlineStr">
        <is>
          <t>1 Finance Head, 2 Senior Accountants, 1 Admin/Procurement</t>
        </is>
      </c>
      <c r="H9" s="73" t="inlineStr">
        <is>
          <t>Cloud ERP automation; lean accounting unit</t>
        </is>
      </c>
    </row>
    <row r="10">
      <c r="A10" s="73" t="inlineStr">
        <is>
          <t>Executive Office (CEO)</t>
        </is>
      </c>
      <c r="B10" s="74" t="inlineStr">
        <is>
          <t>Indirect Executive</t>
        </is>
      </c>
      <c r="C10" s="74" t="n">
        <v>1</v>
      </c>
      <c r="D10" s="74" t="n">
        <v>1</v>
      </c>
      <c r="E10" s="74">
        <f>D10-C10</f>
        <v/>
      </c>
      <c r="F10" s="75">
        <f>E10/C10</f>
        <v/>
      </c>
      <c r="G10" s="73" t="inlineStr">
        <is>
          <t>1 Chief Executive Officer</t>
        </is>
      </c>
      <c r="H10" s="73" t="inlineStr">
        <is>
          <t>Executive leadership &amp; strategic turnaround governance</t>
        </is>
      </c>
    </row>
    <row r="11">
      <c r="A11" s="67" t="inlineStr">
        <is>
          <t>TOTAL COMPANY CONSOLIDATED</t>
        </is>
      </c>
      <c r="B11" s="69" t="inlineStr">
        <is>
          <t>All Operations</t>
        </is>
      </c>
      <c r="C11" s="69">
        <f>SUM(C5:C10)</f>
        <v/>
      </c>
      <c r="D11" s="69">
        <f>SUM(D5:D10)</f>
        <v/>
      </c>
      <c r="E11" s="69">
        <f>SUM(E5:E10)</f>
        <v/>
      </c>
      <c r="F11" s="76">
        <f>E11/C11</f>
        <v/>
      </c>
      <c r="G11" s="67" t="inlineStr">
        <is>
          <t>Target 4-Tier Lean Hierarchy</t>
        </is>
      </c>
      <c r="H11" s="67" t="inlineStr">
        <is>
          <t>Target Rightsizing Achieved (94 &lt;= 100 HC)</t>
        </is>
      </c>
    </row>
    <row r="14" ht="15.6" customHeight="1">
      <c r="A14" s="62" t="inlineStr">
        <is>
          <t>CEO STRATEGIC MANDATES &amp; GOVERNANCE COMPLIANCE AUDIT</t>
        </is>
      </c>
      <c r="B14" s="83" t="n"/>
      <c r="C14" s="83" t="n"/>
      <c r="D14" s="83" t="n"/>
      <c r="E14" s="83" t="n"/>
      <c r="F14" s="83" t="n"/>
      <c r="G14" s="83" t="n"/>
      <c r="H14" s="84" t="n"/>
    </row>
    <row r="15" customFormat="1" s="38">
      <c r="A15" s="60" t="inlineStr">
        <is>
          <t>Strategic Mandate</t>
        </is>
      </c>
      <c r="B15" s="60" t="inlineStr">
        <is>
          <t>Target Mandate Standard</t>
        </is>
      </c>
      <c r="C15" s="60" t="inlineStr">
        <is>
          <t>Actual Proposed Metric</t>
        </is>
      </c>
      <c r="D15" s="60" t="inlineStr">
        <is>
          <t>Variance / Margin</t>
        </is>
      </c>
      <c r="E15" s="60" t="inlineStr">
        <is>
          <t>Compliance Status</t>
        </is>
      </c>
      <c r="F15" s="60" t="inlineStr">
        <is>
          <t>OD Impact &amp; Audit Evaluation</t>
        </is>
      </c>
    </row>
    <row r="16">
      <c r="A16" s="63" t="inlineStr">
        <is>
          <t>Mandate 1: Headcount Rationalization</t>
        </is>
      </c>
      <c r="B16" s="65" t="inlineStr">
        <is>
          <t>Total Headcount &lt;= 100 Employees</t>
        </is>
      </c>
      <c r="C16" s="77">
        <f>D11</f>
        <v/>
      </c>
      <c r="D16" s="65">
        <f>100-D11</f>
        <v/>
      </c>
      <c r="E16" s="69">
        <f>IF(D11&lt;=100, "PASS / COMPLIANT", "FAIL")</f>
        <v/>
      </c>
      <c r="F16" s="63" t="inlineStr">
        <is>
          <t>Headcount rationalized from 200 to 94 (-53% rightsizing, 6 buffer HC)</t>
        </is>
      </c>
    </row>
    <row r="17">
      <c r="A17" s="63" t="inlineStr">
        <is>
          <t>Mandate 2: Hierarchy Flattening</t>
        </is>
      </c>
      <c r="B17" s="65" t="inlineStr">
        <is>
          <t>Management Layers = 4 Tiers</t>
        </is>
      </c>
      <c r="C17" s="77" t="n">
        <v>4</v>
      </c>
      <c r="D17" s="65" t="n">
        <v>0</v>
      </c>
      <c r="E17" s="69" t="inlineStr">
        <is>
          <t>PASS / COMPLIANT</t>
        </is>
      </c>
      <c r="F17" s="63" t="inlineStr">
        <is>
          <t>7 bureaucratic layers compressed to 4; zero middle-management silos</t>
        </is>
      </c>
    </row>
    <row r="18">
      <c r="A18" s="63" t="inlineStr">
        <is>
          <t>Mandate 3: Span of Control Governance</t>
        </is>
      </c>
      <c r="B18" s="65" t="inlineStr">
        <is>
          <t>Span of Control &gt;= 1:6</t>
        </is>
      </c>
      <c r="C18" s="77" t="inlineStr">
        <is>
          <t>1:12.5 Frontline Average</t>
        </is>
      </c>
      <c r="D18" s="65" t="inlineStr">
        <is>
          <t>+108% Leaner</t>
        </is>
      </c>
      <c r="E18" s="69" t="inlineStr">
        <is>
          <t>PASS / COMPLIANT</t>
        </is>
      </c>
      <c r="F18" s="63" t="inlineStr">
        <is>
          <t>Supervisors oversee 10 to 14 direct reports (BPO &amp; Lean standard)</t>
        </is>
      </c>
    </row>
    <row r="19">
      <c r="A19" s="63" t="inlineStr">
        <is>
          <t>Mandate 4: Overhead Ratio (Indirect %)</t>
        </is>
      </c>
      <c r="B19" s="65" t="inlineStr">
        <is>
          <t>Indirect (HR+Fin) &lt;= 25% Total HC</t>
        </is>
      </c>
      <c r="C19" s="78">
        <f>SUM(D8:D9)/D11</f>
        <v/>
      </c>
      <c r="D19" s="79">
        <f>25%-C19</f>
        <v/>
      </c>
      <c r="E19" s="69">
        <f>IF(C19&lt;=0.25, "PASS / COMPLIANT", "FAIL")</f>
        <v/>
      </c>
      <c r="F19" s="63" t="inlineStr">
        <is>
          <t>Indirect staff is only 8.51% (8 HC), far below the 25% ceiling</t>
        </is>
      </c>
    </row>
    <row r="20">
      <c r="A20" s="63" t="inlineStr">
        <is>
          <t>Mandate 5: Indirect-to-Direct Ratio</t>
        </is>
      </c>
      <c r="B20" s="65" t="inlineStr">
        <is>
          <t>Indirect &lt;= 33.3% of Direct Staff (1:3)</t>
        </is>
      </c>
      <c r="C20" s="78">
        <f>SUM(D8:D9)/SUM(D5:D7)</f>
        <v/>
      </c>
      <c r="D20" s="79">
        <f>0.333-C20</f>
        <v/>
      </c>
      <c r="E20" s="69">
        <f>IF(C20&lt;=0.333, "PASS / COMPLIANT", "FAIL")</f>
        <v/>
      </c>
      <c r="F20" s="63" t="inlineStr">
        <is>
          <t>Indirect is 9.41% of direct staff (1:10.6 ratio; ultra lean support)</t>
        </is>
      </c>
    </row>
  </sheetData>
  <mergeCells count="3">
    <mergeCell ref="A14:H14"/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C92A2A"/>
    <outlinePr summaryBelow="1" summaryRight="1"/>
    <pageSetUpPr/>
  </sheetPr>
  <dimension ref="A1:I30"/>
  <sheetViews>
    <sheetView workbookViewId="0">
      <selection activeCell="A5" sqref="A5"/>
    </sheetView>
  </sheetViews>
  <sheetFormatPr baseColWidth="8" defaultRowHeight="14.4"/>
  <cols>
    <col width="36.6640625" bestFit="1" customWidth="1" style="32" min="1" max="1"/>
    <col width="44.109375" bestFit="1" customWidth="1" style="32" min="2" max="2"/>
    <col width="17.77734375" bestFit="1" customWidth="1" style="32" min="3" max="3"/>
    <col width="25.88671875" bestFit="1" customWidth="1" style="32" min="4" max="4"/>
    <col width="24.44140625" bestFit="1" customWidth="1" style="32" min="5" max="5"/>
    <col width="23.21875" bestFit="1" customWidth="1" style="32" min="6" max="6"/>
    <col width="24.5546875" bestFit="1" customWidth="1" style="32" min="7" max="7"/>
    <col width="27.77734375" bestFit="1" customWidth="1" style="32" min="8" max="8"/>
    <col width="52" bestFit="1" customWidth="1" style="32" min="9" max="9"/>
    <col width="8.88671875" customWidth="1" style="32" min="10" max="16384"/>
  </cols>
  <sheetData>
    <row r="1">
      <c r="A1" s="50" t="inlineStr">
        <is>
          <t>TOTAL REWARDS, 6-GRADE SALARY STRUCTURE &amp; FINANCIAL SAVINGS MODEL</t>
        </is>
      </c>
      <c r="B1" s="83" t="n"/>
      <c r="C1" s="83" t="n"/>
      <c r="D1" s="83" t="n"/>
      <c r="E1" s="83" t="n"/>
      <c r="F1" s="83" t="n"/>
      <c r="G1" s="83" t="n"/>
      <c r="H1" s="83" t="n"/>
      <c r="I1" s="84" t="n"/>
    </row>
    <row r="2">
      <c r="A2" s="85" t="inlineStr">
        <is>
          <t>AAST Post-Graduate OD Program  •  Team 1  |  Academic Supervision: Dr. Marwa Agha</t>
        </is>
      </c>
      <c r="B2" s="83" t="n"/>
      <c r="C2" s="83" t="n"/>
      <c r="D2" s="83" t="n"/>
      <c r="E2" s="83" t="n"/>
      <c r="F2" s="83" t="n"/>
      <c r="G2" s="83" t="n"/>
      <c r="H2" s="83" t="n"/>
      <c r="I2" s="84" t="n"/>
    </row>
    <row r="4" ht="15.6" customHeight="1">
      <c r="A4" s="62" t="inlineStr">
        <is>
          <t>1. STANDARDIZED 6-GRADE SALARY STRUCTURE (MARKET P50 ALIGNED)</t>
        </is>
      </c>
      <c r="B4" s="83" t="n"/>
      <c r="C4" s="83" t="n"/>
      <c r="D4" s="83" t="n"/>
      <c r="E4" s="83" t="n"/>
      <c r="F4" s="83" t="n"/>
      <c r="G4" s="83" t="n"/>
      <c r="H4" s="83" t="n"/>
      <c r="I4" s="84" t="n"/>
    </row>
    <row r="5" customFormat="1" s="38">
      <c r="A5" s="60" t="inlineStr">
        <is>
          <t>Grade Band</t>
        </is>
      </c>
      <c r="B5" s="60" t="inlineStr">
        <is>
          <t>Target Position Level &amp; Benchmark Roles</t>
        </is>
      </c>
      <c r="C5" s="60" t="inlineStr">
        <is>
          <t>Min Base ($/Mo)</t>
        </is>
      </c>
      <c r="D5" s="60" t="inlineStr">
        <is>
          <t>Midpoint P50 ($/Mo)</t>
        </is>
      </c>
      <c r="E5" s="60" t="inlineStr">
        <is>
          <t>Max Base ($/Mo)</t>
        </is>
      </c>
      <c r="F5" s="60" t="inlineStr">
        <is>
          <t>Salary Spread (%)</t>
        </is>
      </c>
      <c r="G5" s="60" t="inlineStr">
        <is>
          <t>Variable Pay / Bonus Target</t>
        </is>
      </c>
      <c r="H5" s="60" t="inlineStr">
        <is>
          <t>Internal Equity Remedy</t>
        </is>
      </c>
      <c r="I5" s="60" t="inlineStr">
        <is>
          <t>Market Alignment Strategy</t>
        </is>
      </c>
    </row>
    <row r="6">
      <c r="A6" s="77" t="inlineStr">
        <is>
          <t>Grade 1</t>
        </is>
      </c>
      <c r="B6" s="52" t="inlineStr">
        <is>
          <t>Factory Workers, CS Agents, Admin Assistants</t>
        </is>
      </c>
      <c r="C6" s="54" t="n">
        <v>550</v>
      </c>
      <c r="D6" s="80" t="n">
        <v>650</v>
      </c>
      <c r="E6" s="54" t="n">
        <v>750</v>
      </c>
      <c r="F6" s="81">
        <f>(E6-C6)/C6</f>
        <v/>
      </c>
      <c r="G6" s="53" t="inlineStr">
        <is>
          <t>36.4%</t>
        </is>
      </c>
      <c r="H6" s="52" t="inlineStr">
        <is>
          <t>5% - 10% Quarterly KPI Bonus</t>
        </is>
      </c>
      <c r="I6" s="52" t="inlineStr">
        <is>
          <t>Resolves severe underpayment in workers &amp; agents</t>
        </is>
      </c>
    </row>
    <row r="7">
      <c r="A7" s="82" t="inlineStr">
        <is>
          <t>Grade 2</t>
        </is>
      </c>
      <c r="B7" s="55" t="inlineStr">
        <is>
          <t>Senior Accountants, HR Officers, QA Specialists</t>
        </is>
      </c>
      <c r="C7" s="57" t="n">
        <v>1150</v>
      </c>
      <c r="D7" s="80" t="n">
        <v>1350</v>
      </c>
      <c r="E7" s="57" t="n">
        <v>1550</v>
      </c>
      <c r="F7" s="72">
        <f>(E7-C7)/C7</f>
        <v/>
      </c>
      <c r="G7" s="56" t="inlineStr">
        <is>
          <t>34.8%</t>
        </is>
      </c>
      <c r="H7" s="55" t="inlineStr">
        <is>
          <t>10% Annual Performance Merit</t>
        </is>
      </c>
      <c r="I7" s="55" t="inlineStr">
        <is>
          <t>Increases HR Officer from $1.1k to market $1.35k</t>
        </is>
      </c>
    </row>
    <row r="8">
      <c r="A8" s="77" t="inlineStr">
        <is>
          <t>Grade 3</t>
        </is>
      </c>
      <c r="B8" s="52" t="inlineStr">
        <is>
          <t>Team Leaders, Line Supervisors, Sales Reps Base</t>
        </is>
      </c>
      <c r="C8" s="54" t="n">
        <v>1500</v>
      </c>
      <c r="D8" s="80" t="n">
        <v>1750</v>
      </c>
      <c r="E8" s="54" t="n">
        <v>2000</v>
      </c>
      <c r="F8" s="81">
        <f>(E8-C8)/C8</f>
        <v/>
      </c>
      <c r="G8" s="53" t="inlineStr">
        <is>
          <t>33.3%</t>
        </is>
      </c>
      <c r="H8" s="52" t="inlineStr">
        <is>
          <t>15% - 30% Commission / Perf.</t>
        </is>
      </c>
      <c r="I8" s="52" t="inlineStr">
        <is>
          <t>Increases Sales Base from $800 to $1,200 + High Comm</t>
        </is>
      </c>
    </row>
    <row r="9">
      <c r="A9" s="82" t="inlineStr">
        <is>
          <t>Grade 4</t>
        </is>
      </c>
      <c r="B9" s="55" t="inlineStr">
        <is>
          <t>Regional Sales Managers, Operations Supervisors</t>
        </is>
      </c>
      <c r="C9" s="57" t="n">
        <v>2700</v>
      </c>
      <c r="D9" s="80" t="n">
        <v>3200</v>
      </c>
      <c r="E9" s="57" t="n">
        <v>3700</v>
      </c>
      <c r="F9" s="72">
        <f>(E9-C9)/C9</f>
        <v/>
      </c>
      <c r="G9" s="56" t="inlineStr">
        <is>
          <t>37.0%</t>
        </is>
      </c>
      <c r="H9" s="55" t="inlineStr">
        <is>
          <t>20% Quarterly Sales Incentive</t>
        </is>
      </c>
      <c r="I9" s="55" t="inlineStr">
        <is>
          <t>Replaces $4.5k fixed with $3.2k base + performance incentive</t>
        </is>
      </c>
    </row>
    <row r="10">
      <c r="A10" s="77" t="inlineStr">
        <is>
          <t>Grade 5</t>
        </is>
      </c>
      <c r="B10" s="52" t="inlineStr">
        <is>
          <t>Functional Directors (HR, Finance, Sales, Operations)</t>
        </is>
      </c>
      <c r="C10" s="54" t="n">
        <v>5800</v>
      </c>
      <c r="D10" s="80" t="n">
        <v>6800</v>
      </c>
      <c r="E10" s="54" t="n">
        <v>7800</v>
      </c>
      <c r="F10" s="81">
        <f>(E10-C10)/C10</f>
        <v/>
      </c>
      <c r="G10" s="53" t="inlineStr">
        <is>
          <t>34.5%</t>
        </is>
      </c>
      <c r="H10" s="52" t="inlineStr">
        <is>
          <t>25% Executive Annual Bonus</t>
        </is>
      </c>
      <c r="I10" s="52" t="inlineStr">
        <is>
          <t>Rightsizes HR Director from $8.5k to $6.8k market P50</t>
        </is>
      </c>
    </row>
    <row r="11">
      <c r="A11" s="82" t="inlineStr">
        <is>
          <t>Grade 6</t>
        </is>
      </c>
      <c r="B11" s="55" t="inlineStr">
        <is>
          <t>Chief Executive Officer (CEO)</t>
        </is>
      </c>
      <c r="C11" s="57" t="n">
        <v>9800</v>
      </c>
      <c r="D11" s="80" t="n">
        <v>11500</v>
      </c>
      <c r="E11" s="57" t="n">
        <v>13200</v>
      </c>
      <c r="F11" s="72">
        <f>(E11-C11)/C11</f>
        <v/>
      </c>
      <c r="G11" s="56" t="inlineStr">
        <is>
          <t>34.8%</t>
        </is>
      </c>
      <c r="H11" s="55" t="inlineStr">
        <is>
          <t>35% Strategic Turnaround Bonus</t>
        </is>
      </c>
      <c r="I11" s="55" t="inlineStr">
        <is>
          <t>Benchmark executive compensation</t>
        </is>
      </c>
    </row>
    <row r="14" ht="15.6" customHeight="1">
      <c r="A14" s="62" t="inlineStr">
        <is>
          <t>2. PROPOSED POST-RIGHTSIZING WAGE BILL &amp; ANNUAL FINANCIAL SAVINGS (94 HC)</t>
        </is>
      </c>
      <c r="B14" s="83" t="n"/>
      <c r="C14" s="83" t="n"/>
      <c r="D14" s="83" t="n"/>
      <c r="E14" s="83" t="n"/>
      <c r="F14" s="83" t="n"/>
      <c r="G14" s="83" t="n"/>
      <c r="H14" s="83" t="n"/>
      <c r="I14" s="84" t="n"/>
    </row>
    <row r="15" customFormat="1" s="38">
      <c r="A15" s="60" t="inlineStr">
        <is>
          <t>Department / Role Title</t>
        </is>
      </c>
      <c r="B15" s="60" t="inlineStr">
        <is>
          <t>Assigned Grade</t>
        </is>
      </c>
      <c r="C15" s="60" t="inlineStr">
        <is>
          <t>Target Proposed HC</t>
        </is>
      </c>
      <c r="D15" s="60" t="inlineStr">
        <is>
          <t>Proposed Base Salary ($/Mo)</t>
        </is>
      </c>
      <c r="E15" s="60" t="inlineStr">
        <is>
          <t>Proposed Monthly Total ($)</t>
        </is>
      </c>
      <c r="F15" s="60" t="inlineStr">
        <is>
          <t>Proposed Annual Total ($)</t>
        </is>
      </c>
      <c r="G15" s="60" t="inlineStr">
        <is>
          <t>Baseline Monthly Total ($)</t>
        </is>
      </c>
      <c r="H15" s="60" t="inlineStr">
        <is>
          <t>Monthly Savings ($)</t>
        </is>
      </c>
      <c r="I15" s="60" t="inlineStr">
        <is>
          <t>Annual Cost Savings ($)</t>
        </is>
      </c>
    </row>
    <row r="16">
      <c r="A16" s="52" t="inlineStr">
        <is>
          <t>Chief Executive Officer (CEO)</t>
        </is>
      </c>
      <c r="B16" s="53" t="inlineStr">
        <is>
          <t>Grade 6</t>
        </is>
      </c>
      <c r="C16" s="53" t="n">
        <v>1</v>
      </c>
      <c r="D16" s="54" t="n">
        <v>11500</v>
      </c>
      <c r="E16" s="54">
        <f>C16*D16</f>
        <v/>
      </c>
      <c r="F16" s="54">
        <f>E16*12</f>
        <v/>
      </c>
      <c r="G16" s="54" t="n">
        <v>11500</v>
      </c>
      <c r="H16" s="54">
        <f>G16-E16</f>
        <v/>
      </c>
      <c r="I16" s="54">
        <f>H16*12</f>
        <v/>
      </c>
    </row>
    <row r="17">
      <c r="A17" s="55" t="inlineStr">
        <is>
          <t>HR Manager (Head of HR)</t>
        </is>
      </c>
      <c r="B17" s="56" t="inlineStr">
        <is>
          <t>Grade 5</t>
        </is>
      </c>
      <c r="C17" s="56" t="n">
        <v>1</v>
      </c>
      <c r="D17" s="57" t="n">
        <v>6800</v>
      </c>
      <c r="E17" s="57">
        <f>C17*D17</f>
        <v/>
      </c>
      <c r="F17" s="57">
        <f>E17*12</f>
        <v/>
      </c>
      <c r="G17" s="57" t="n">
        <v>16500</v>
      </c>
      <c r="H17" s="57">
        <f>G17-E17</f>
        <v/>
      </c>
      <c r="I17" s="57">
        <f>H17*12</f>
        <v/>
      </c>
    </row>
    <row r="18">
      <c r="A18" s="52" t="inlineStr">
        <is>
          <t>HR Specialists (Recruitment, Payroll, OD)</t>
        </is>
      </c>
      <c r="B18" s="53" t="inlineStr">
        <is>
          <t>Grade 2</t>
        </is>
      </c>
      <c r="C18" s="53" t="n">
        <v>3</v>
      </c>
      <c r="D18" s="54" t="n">
        <v>1350</v>
      </c>
      <c r="E18" s="54">
        <f>C18*D18</f>
        <v/>
      </c>
      <c r="F18" s="54">
        <f>E18*12</f>
        <v/>
      </c>
      <c r="G18" s="54" t="n">
        <v>14700</v>
      </c>
      <c r="H18" s="54">
        <f>G18-E18</f>
        <v/>
      </c>
      <c r="I18" s="54">
        <f>H18*12</f>
        <v/>
      </c>
    </row>
    <row r="19">
      <c r="A19" s="55" t="inlineStr">
        <is>
          <t>Finance &amp; Procurement Head</t>
        </is>
      </c>
      <c r="B19" s="56" t="inlineStr">
        <is>
          <t>Grade 5</t>
        </is>
      </c>
      <c r="C19" s="56" t="n">
        <v>1</v>
      </c>
      <c r="D19" s="57" t="n">
        <v>6800</v>
      </c>
      <c r="E19" s="57">
        <f>C19*D19</f>
        <v/>
      </c>
      <c r="F19" s="57">
        <f>E19*12</f>
        <v/>
      </c>
      <c r="G19" s="57" t="n">
        <v>20000</v>
      </c>
      <c r="H19" s="57">
        <f>G19-E19</f>
        <v/>
      </c>
      <c r="I19" s="57">
        <f>H19*12</f>
        <v/>
      </c>
    </row>
    <row r="20">
      <c r="A20" s="52" t="inlineStr">
        <is>
          <t>Senior Accountants &amp; Admin</t>
        </is>
      </c>
      <c r="B20" s="53" t="inlineStr">
        <is>
          <t>Grade 2</t>
        </is>
      </c>
      <c r="C20" s="53" t="n">
        <v>3</v>
      </c>
      <c r="D20" s="54" t="n">
        <v>1350</v>
      </c>
      <c r="E20" s="54">
        <f>C20*D20</f>
        <v/>
      </c>
      <c r="F20" s="54">
        <f>E20*12</f>
        <v/>
      </c>
      <c r="G20" s="54" t="n">
        <v>27000</v>
      </c>
      <c r="H20" s="54">
        <f>G20-E20</f>
        <v/>
      </c>
      <c r="I20" s="54">
        <f>H20*12</f>
        <v/>
      </c>
    </row>
    <row r="21">
      <c r="A21" s="55" t="inlineStr">
        <is>
          <t>VP Commercial / Sales Director</t>
        </is>
      </c>
      <c r="B21" s="56" t="inlineStr">
        <is>
          <t>Grade 5</t>
        </is>
      </c>
      <c r="C21" s="56" t="n">
        <v>1</v>
      </c>
      <c r="D21" s="57" t="n">
        <v>6800</v>
      </c>
      <c r="E21" s="57">
        <f>C21*D21</f>
        <v/>
      </c>
      <c r="F21" s="57">
        <f>E21*12</f>
        <v/>
      </c>
      <c r="G21" s="57" t="n">
        <v>8000</v>
      </c>
      <c r="H21" s="57">
        <f>G21-E21</f>
        <v/>
      </c>
      <c r="I21" s="57">
        <f>H21*12</f>
        <v/>
      </c>
    </row>
    <row r="22">
      <c r="A22" s="52" t="inlineStr">
        <is>
          <t>Regional Sales Managers</t>
        </is>
      </c>
      <c r="B22" s="53" t="inlineStr">
        <is>
          <t>Grade 4</t>
        </is>
      </c>
      <c r="C22" s="53" t="n">
        <v>2</v>
      </c>
      <c r="D22" s="54" t="n">
        <v>3200</v>
      </c>
      <c r="E22" s="54">
        <f>C22*D22</f>
        <v/>
      </c>
      <c r="F22" s="54">
        <f>E22*12</f>
        <v/>
      </c>
      <c r="G22" s="54" t="n">
        <v>18000</v>
      </c>
      <c r="H22" s="54">
        <f>G22-E22</f>
        <v/>
      </c>
      <c r="I22" s="54">
        <f>H22*12</f>
        <v/>
      </c>
    </row>
    <row r="23">
      <c r="A23" s="55" t="inlineStr">
        <is>
          <t>Sales Representatives (Base)</t>
        </is>
      </c>
      <c r="B23" s="56" t="inlineStr">
        <is>
          <t>Grade 2</t>
        </is>
      </c>
      <c r="C23" s="56" t="n">
        <v>20</v>
      </c>
      <c r="D23" s="57" t="n">
        <v>1200</v>
      </c>
      <c r="E23" s="57">
        <f>C23*D23</f>
        <v/>
      </c>
      <c r="F23" s="57">
        <f>E23*12</f>
        <v/>
      </c>
      <c r="G23" s="57" t="n">
        <v>42000</v>
      </c>
      <c r="H23" s="57">
        <f>G23-E23</f>
        <v/>
      </c>
      <c r="I23" s="57">
        <f>H23*12</f>
        <v/>
      </c>
    </row>
    <row r="24">
      <c r="A24" s="52" t="inlineStr">
        <is>
          <t>Customer Service Manager</t>
        </is>
      </c>
      <c r="B24" s="53" t="inlineStr">
        <is>
          <t>Grade 5</t>
        </is>
      </c>
      <c r="C24" s="53" t="n">
        <v>1</v>
      </c>
      <c r="D24" s="54" t="n">
        <v>6800</v>
      </c>
      <c r="E24" s="54">
        <f>C24*D24</f>
        <v/>
      </c>
      <c r="F24" s="54">
        <f>E24*12</f>
        <v/>
      </c>
      <c r="G24" s="54" t="n">
        <v>7000</v>
      </c>
      <c r="H24" s="54">
        <f>G24-E24</f>
        <v/>
      </c>
      <c r="I24" s="54">
        <f>H24*12</f>
        <v/>
      </c>
    </row>
    <row r="25">
      <c r="A25" s="55" t="inlineStr">
        <is>
          <t>Call Center Team Leaders &amp; QA/WFM</t>
        </is>
      </c>
      <c r="B25" s="56" t="inlineStr">
        <is>
          <t>Grade 3</t>
        </is>
      </c>
      <c r="C25" s="56" t="n">
        <v>3</v>
      </c>
      <c r="D25" s="57" t="n">
        <v>1750</v>
      </c>
      <c r="E25" s="57">
        <f>C25*D25</f>
        <v/>
      </c>
      <c r="F25" s="57">
        <f>E25*12</f>
        <v/>
      </c>
      <c r="G25" s="57" t="n">
        <v>18500</v>
      </c>
      <c r="H25" s="57">
        <f>G25-E25</f>
        <v/>
      </c>
      <c r="I25" s="57">
        <f>H25*12</f>
        <v/>
      </c>
    </row>
    <row r="26">
      <c r="A26" s="52" t="inlineStr">
        <is>
          <t>Call Center Agents</t>
        </is>
      </c>
      <c r="B26" s="53" t="inlineStr">
        <is>
          <t>Grade 1</t>
        </is>
      </c>
      <c r="C26" s="53" t="n">
        <v>28</v>
      </c>
      <c r="D26" s="54" t="n">
        <v>650</v>
      </c>
      <c r="E26" s="54">
        <f>C26*D26</f>
        <v/>
      </c>
      <c r="F26" s="54">
        <f>E26*12</f>
        <v/>
      </c>
      <c r="G26" s="54" t="n">
        <v>26400</v>
      </c>
      <c r="H26" s="54">
        <f>G26-E26</f>
        <v/>
      </c>
      <c r="I26" s="54">
        <f>H26*12</f>
        <v/>
      </c>
    </row>
    <row r="27">
      <c r="A27" s="55" t="inlineStr">
        <is>
          <t>Operations / Factory Manager</t>
        </is>
      </c>
      <c r="B27" s="56" t="inlineStr">
        <is>
          <t>Grade 5</t>
        </is>
      </c>
      <c r="C27" s="56" t="n">
        <v>1</v>
      </c>
      <c r="D27" s="57" t="n">
        <v>6800</v>
      </c>
      <c r="E27" s="57">
        <f>C27*D27</f>
        <v/>
      </c>
      <c r="F27" s="57">
        <f>E27*12</f>
        <v/>
      </c>
      <c r="G27" s="57" t="n">
        <v>7500</v>
      </c>
      <c r="H27" s="57">
        <f>G27-E27</f>
        <v/>
      </c>
      <c r="I27" s="57">
        <f>H27*12</f>
        <v/>
      </c>
    </row>
    <row r="28">
      <c r="A28" s="52" t="inlineStr">
        <is>
          <t>Production Line Supervisors</t>
        </is>
      </c>
      <c r="B28" s="53" t="inlineStr">
        <is>
          <t>Grade 3</t>
        </is>
      </c>
      <c r="C28" s="53" t="n">
        <v>2</v>
      </c>
      <c r="D28" s="54" t="n">
        <v>1750</v>
      </c>
      <c r="E28" s="54">
        <f>C28*D28</f>
        <v/>
      </c>
      <c r="F28" s="54">
        <f>E28*12</f>
        <v/>
      </c>
      <c r="G28" s="54" t="n">
        <v>24900</v>
      </c>
      <c r="H28" s="54">
        <f>G28-E28</f>
        <v/>
      </c>
      <c r="I28" s="54">
        <f>H28*12</f>
        <v/>
      </c>
    </row>
    <row r="29">
      <c r="A29" s="55" t="inlineStr">
        <is>
          <t>Factory Workers (Core + Floaters)</t>
        </is>
      </c>
      <c r="B29" s="56" t="inlineStr">
        <is>
          <t>Grade 1</t>
        </is>
      </c>
      <c r="C29" s="56" t="n">
        <v>27</v>
      </c>
      <c r="D29" s="57" t="n">
        <v>600</v>
      </c>
      <c r="E29" s="57">
        <f>C29*D29</f>
        <v/>
      </c>
      <c r="F29" s="57">
        <f>E29*12</f>
        <v/>
      </c>
      <c r="G29" s="57" t="n">
        <v>20250</v>
      </c>
      <c r="H29" s="57">
        <f>G29-E29</f>
        <v/>
      </c>
      <c r="I29" s="57">
        <f>H29*12</f>
        <v/>
      </c>
    </row>
    <row r="30">
      <c r="A30" s="67" t="inlineStr">
        <is>
          <t>TOTAL TURNAROUND FINANCIAL IMPACT</t>
        </is>
      </c>
      <c r="B30" s="69" t="inlineStr">
        <is>
          <t>All Grades</t>
        </is>
      </c>
      <c r="C30" s="69">
        <f>SUM(C16:C29)</f>
        <v/>
      </c>
      <c r="D30" s="80">
        <f>AVERAGE(D16:D29)</f>
        <v/>
      </c>
      <c r="E30" s="80">
        <f>SUM(E16:E29)</f>
        <v/>
      </c>
      <c r="F30" s="80">
        <f>SUM(F16:F29)</f>
        <v/>
      </c>
      <c r="G30" s="80">
        <f>SUM(G16:G29)</f>
        <v/>
      </c>
      <c r="H30" s="80">
        <f>SUM(H16:H29)</f>
        <v/>
      </c>
      <c r="I30" s="80">
        <f>SUM(I16:I29)</f>
        <v/>
      </c>
    </row>
  </sheetData>
  <mergeCells count="4">
    <mergeCell ref="A1:I1"/>
    <mergeCell ref="A4:I4"/>
    <mergeCell ref="A14:I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2026-09-05T16:48:46Z</dcterms:created>
  <dcterms:modified xmlns:dcterms="http://purl.org/dc/terms/" xmlns:xsi="http://www.w3.org/2001/XMLSchema-instance" xsi:type="dcterms:W3CDTF">2026-09-13T09:24:59Z</dcterms:modified>
  <cp:lastModifiedBy>Magdy Saber</cp:lastModifiedBy>
</cp:coreProperties>
</file>